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7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49.xml" ContentType="application/vnd.openxmlformats-officedocument.drawingml.chartshapes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charts/chart28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8.xml" ContentType="application/vnd.openxmlformats-officedocument.themeOverride+xml"/>
  <Override PartName="/xl/drawings/drawing52.xml" ContentType="application/vnd.openxmlformats-officedocument.drawingml.chartshapes+xml"/>
  <Override PartName="/xl/charts/chart29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0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33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34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35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charts/chart36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6.xml" ContentType="application/vnd.openxmlformats-officedocument.themeOverride+xml"/>
  <Override PartName="/xl/drawings/drawing60.xml" ContentType="application/vnd.openxmlformats-officedocument.drawingml.chartshapes+xml"/>
  <Override PartName="/xl/charts/chart37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7.xml" ContentType="application/vnd.openxmlformats-officedocument.themeOverride+xml"/>
  <Override PartName="/xl/drawings/drawing61.xml" ContentType="application/vnd.openxmlformats-officedocument.drawingml.chartshapes+xml"/>
  <Override PartName="/xl/charts/chart38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8.xml" ContentType="application/vnd.openxmlformats-officedocument.themeOverride+xml"/>
  <Override PartName="/xl/drawings/drawing62.xml" ContentType="application/vnd.openxmlformats-officedocument.drawingml.chartshapes+xml"/>
  <Override PartName="/xl/charts/chart39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39.xml" ContentType="application/vnd.openxmlformats-officedocument.themeOverride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40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0.xml" ContentType="application/vnd.openxmlformats-officedocument.themeOverride+xml"/>
  <Override PartName="/xl/drawings/drawing65.xml" ContentType="application/vnd.openxmlformats-officedocument.drawingml.chartshapes+xml"/>
  <Override PartName="/xl/charts/chart41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1.xml" ContentType="application/vnd.openxmlformats-officedocument.themeOverride+xml"/>
  <Override PartName="/xl/drawings/drawing66.xml" ContentType="application/vnd.openxmlformats-officedocument.drawingml.chartshapes+xml"/>
  <Override PartName="/xl/charts/chart42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2.xml" ContentType="application/vnd.openxmlformats-officedocument.themeOverride+xml"/>
  <Override PartName="/xl/drawings/drawing67.xml" ContentType="application/vnd.openxmlformats-officedocument.drawingml.chartshapes+xml"/>
  <Override PartName="/xl/charts/chart43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3.xml" ContentType="application/vnd.openxmlformats-officedocument.themeOverride+xml"/>
  <Override PartName="/xl/drawings/drawing68.xml" ContentType="application/vnd.openxmlformats-officedocument.drawingml.chartshapes+xml"/>
  <Override PartName="/xl/charts/chart44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4.xml" ContentType="application/vnd.openxmlformats-officedocument.themeOverride+xml"/>
  <Override PartName="/xl/drawings/drawing69.xml" ContentType="application/vnd.openxmlformats-officedocument.drawingml.chartshapes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45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5.xml" ContentType="application/vnd.openxmlformats-officedocument.themeOverride+xml"/>
  <Override PartName="/xl/drawings/drawing75.xml" ContentType="application/vnd.openxmlformats-officedocument.drawingml.chartshapes+xml"/>
  <Override PartName="/xl/charts/chart46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6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7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8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49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0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1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2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3.xml" ContentType="application/vnd.openxmlformats-officedocument.themeOverride+xml"/>
  <Override PartName="/xl/drawings/drawing83.xml" ContentType="application/vnd.openxmlformats-officedocument.drawingml.chartshapes+xml"/>
  <Override PartName="/xl/charts/chart54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4.xml" ContentType="application/vnd.openxmlformats-officedocument.themeOverride+xml"/>
  <Override PartName="/xl/drawings/drawing84.xml" ContentType="application/vnd.openxmlformats-officedocument.drawingml.chartshapes+xml"/>
  <Override PartName="/xl/charts/chart55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5.xml" ContentType="application/vnd.openxmlformats-officedocument.themeOverride+xml"/>
  <Override PartName="/xl/drawings/drawing85.xml" ContentType="application/vnd.openxmlformats-officedocument.drawingml.chartshapes+xml"/>
  <Override PartName="/xl/charts/chart56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6.xml" ContentType="application/vnd.openxmlformats-officedocument.themeOverride+xml"/>
  <Override PartName="/xl/drawings/drawing86.xml" ContentType="application/vnd.openxmlformats-officedocument.drawingml.chartshapes+xml"/>
  <Override PartName="/xl/charts/chart57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7.xml" ContentType="application/vnd.openxmlformats-officedocument.themeOverride+xml"/>
  <Override PartName="/xl/drawings/drawing87.xml" ContentType="application/vnd.openxmlformats-officedocument.drawingml.chartshapes+xml"/>
  <Override PartName="/xl/drawings/drawing88.xml" ContentType="application/vnd.openxmlformats-officedocument.drawing+xml"/>
  <Override PartName="/xl/charts/chart58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8.xml" ContentType="application/vnd.openxmlformats-officedocument.themeOverride+xml"/>
  <Override PartName="/xl/drawings/drawing89.xml" ContentType="application/vnd.openxmlformats-officedocument.drawingml.chartshapes+xml"/>
  <Override PartName="/xl/charts/chart59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59.xml" ContentType="application/vnd.openxmlformats-officedocument.themeOverride+xml"/>
  <Override PartName="/xl/drawings/drawing90.xml" ContentType="application/vnd.openxmlformats-officedocument.drawingml.chartshapes+xml"/>
  <Override PartName="/xl/charts/chart60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0.xml" ContentType="application/vnd.openxmlformats-officedocument.themeOverride+xml"/>
  <Override PartName="/xl/drawings/drawing91.xml" ContentType="application/vnd.openxmlformats-officedocument.drawingml.chartshapes+xml"/>
  <Override PartName="/xl/charts/chart61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1.xml" ContentType="application/vnd.openxmlformats-officedocument.themeOverride+xml"/>
  <Override PartName="/xl/drawings/drawing92.xml" ContentType="application/vnd.openxmlformats-officedocument.drawingml.chartshapes+xml"/>
  <Override PartName="/xl/charts/chart62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2.xml" ContentType="application/vnd.openxmlformats-officedocument.themeOverride+xml"/>
  <Override PartName="/xl/drawings/drawing93.xml" ContentType="application/vnd.openxmlformats-officedocument.drawingml.chartshapes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charts/chart63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3.xml" ContentType="application/vnd.openxmlformats-officedocument.themeOverride+xml"/>
  <Override PartName="/xl/drawings/drawing96.xml" ContentType="application/vnd.openxmlformats-officedocument.drawingml.chartshapes+xml"/>
  <Override PartName="/xl/charts/chart64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4.xml" ContentType="application/vnd.openxmlformats-officedocument.themeOverride+xml"/>
  <Override PartName="/xl/drawings/drawing97.xml" ContentType="application/vnd.openxmlformats-officedocument.drawingml.chartshapes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charts/chart65.xml" ContentType="application/vnd.openxmlformats-officedocument.drawingml.chart+xml"/>
  <Override PartName="/xl/drawings/drawing102.xml" ContentType="application/vnd.openxmlformats-officedocument.drawingml.chartshapes+xml"/>
  <Override PartName="/xl/charts/chart66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103.xml" ContentType="application/vnd.openxmlformats-officedocument.drawingml.chartshapes+xml"/>
  <Override PartName="/xl/charts/chart67.xml" ContentType="application/vnd.openxmlformats-officedocument.drawingml.chart+xml"/>
  <Override PartName="/xl/theme/themeOverride65.xml" ContentType="application/vnd.openxmlformats-officedocument.themeOverride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charts/chart68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106.xml" ContentType="application/vnd.openxmlformats-officedocument.drawingml.chartshapes+xml"/>
  <Override PartName="/xl/charts/chart69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107.xml" ContentType="application/vnd.openxmlformats-officedocument.drawingml.chartshapes+xml"/>
  <Override PartName="/xl/drawings/drawing108.xml" ContentType="application/vnd.openxmlformats-officedocument.drawing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09.xml" ContentType="application/vnd.openxmlformats-officedocument.drawingml.chartshapes+xml"/>
  <Override PartName="/xl/charts/chart71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72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2.xml" ContentType="application/vnd.openxmlformats-officedocument.drawingml.chartshapes+xml"/>
  <Override PartName="/xl/charts/chart73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3.xml" ContentType="application/vnd.openxmlformats-officedocument.drawingml.chartshapes+xml"/>
  <Override PartName="/xl/drawings/drawing114.xml" ContentType="application/vnd.openxmlformats-officedocument.drawing+xml"/>
  <Override PartName="/xl/charts/chart74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5.xml" ContentType="application/vnd.openxmlformats-officedocument.drawingml.chartshapes+xml"/>
  <Override PartName="/xl/charts/chart75.xml" ContentType="application/vnd.openxmlformats-officedocument.drawingml.chart+xml"/>
  <Override PartName="/xl/theme/themeOverride66.xml" ContentType="application/vnd.openxmlformats-officedocument.themeOverride+xml"/>
  <Override PartName="/xl/drawings/drawing116.xml" ContentType="application/vnd.openxmlformats-officedocument.drawingml.chartshapes+xml"/>
  <Override PartName="/xl/charts/chart76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17.xml" ContentType="application/vnd.openxmlformats-officedocument.drawingml.chartshapes+xml"/>
  <Override PartName="/xl/drawings/drawing118.xml" ContentType="application/vnd.openxmlformats-officedocument.drawing+xml"/>
  <Override PartName="/xl/charts/chart77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19.xml" ContentType="application/vnd.openxmlformats-officedocument.drawingml.chartshapes+xml"/>
  <Override PartName="/xl/charts/chart78.xml" ContentType="application/vnd.openxmlformats-officedocument.drawingml.chart+xml"/>
  <Override PartName="/xl/theme/themeOverride67.xml" ContentType="application/vnd.openxmlformats-officedocument.themeOverride+xml"/>
  <Override PartName="/xl/drawings/drawing120.xml" ContentType="application/vnd.openxmlformats-officedocument.drawingml.chartshapes+xml"/>
  <Override PartName="/xl/charts/chart7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21.xml" ContentType="application/vnd.openxmlformats-officedocument.drawingml.chartshapes+xml"/>
  <Override PartName="/xl/drawings/drawing122.xml" ContentType="application/vnd.openxmlformats-officedocument.drawing+xml"/>
  <Override PartName="/xl/charts/chart8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3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24.xml" ContentType="application/vnd.openxmlformats-officedocument.drawingml.chartshapes+xml"/>
  <Override PartName="/xl/charts/chart82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125.xml" ContentType="application/vnd.openxmlformats-officedocument.drawingml.chartshapes+xml"/>
  <Override PartName="/xl/drawings/drawing126.xml" ContentType="application/vnd.openxmlformats-officedocument.drawing+xml"/>
  <Override PartName="/xl/charts/chart8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theme/themeOverride69.xml" ContentType="application/vnd.openxmlformats-officedocument.themeOverrid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8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theme/themeOverride70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85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theme/themeOverride71.xml" ContentType="application/vnd.openxmlformats-officedocument.themeOverride+xml"/>
  <Override PartName="/xl/drawings/drawing131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4/Municipios/septiembre/"/>
    </mc:Choice>
  </mc:AlternateContent>
  <xr:revisionPtr revIDLastSave="70" documentId="8_{7B8473DC-90FD-4247-B096-18EC94898369}" xr6:coauthVersionLast="47" xr6:coauthVersionMax="47" xr10:uidLastSave="{901A75FC-2556-4F05-A9CF-B84458266E78}"/>
  <bookViews>
    <workbookView xWindow="-120" yWindow="-120" windowWidth="29040" windowHeight="15720" xr2:uid="{1510558F-89CC-43BB-98BE-BAC3A4A49CD6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8" r:id="rId8"/>
    <sheet name="Viajeros entr evol mensu TF15-2" sheetId="9" r:id="rId9"/>
    <sheet name="Viajeros entr evol mensu TF cat" sheetId="1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24" r:id="rId24"/>
    <sheet name="Pernocta evol mensu TF cat" sheetId="25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viajeros españoles" sheetId="36" r:id="rId36"/>
    <sheet name="distribución españoles x Resid" sheetId="37" r:id="rId37"/>
    <sheet name="distribución españoles x cate" sheetId="38" r:id="rId38"/>
    <sheet name="distribución peninsulare x cate" sheetId="39" r:id="rId39"/>
    <sheet name="distribución canarios x cate" sheetId="40" r:id="rId40"/>
    <sheet name="distribución españoles x mun al" sheetId="41" r:id="rId41"/>
    <sheet name="distribución peninsula x munici" sheetId="42" r:id="rId42"/>
    <sheet name="distribución canarias x munici" sheetId="43" r:id="rId43"/>
    <sheet name="evolución anual viaj ent españo" sheetId="44" r:id="rId44"/>
    <sheet name="evolución anual viaj ent penins" sheetId="45" r:id="rId45"/>
    <sheet name="evolución anual viaj ent canari" sheetId="46" r:id="rId46"/>
  </sheets>
  <definedNames>
    <definedName name="_xlnm.Print_Area" localSheetId="42">'distribución canarias x munici'!$B$3:$AB$37</definedName>
    <definedName name="_xlnm.Print_Area" localSheetId="39">'distribución canarios x cate'!$B$3:$AB$33</definedName>
    <definedName name="_xlnm.Print_Area" localSheetId="37">'distribución españoles x cate'!$B$3:$AB$33</definedName>
    <definedName name="_xlnm.Print_Area" localSheetId="40">'distribución españoles x mun al'!$B$3:$AB$37</definedName>
    <definedName name="_xlnm.Print_Area" localSheetId="36">'distribución españoles x Resid'!$B$3:$AB$32</definedName>
    <definedName name="_xlnm.Print_Area" localSheetId="41">'distribución peninsula x munici'!$B$3:$AB$37</definedName>
    <definedName name="_xlnm.Print_Area" localSheetId="38">'distribución peninsulare x cate'!$B$3:$AB$33</definedName>
    <definedName name="_xlnm.Print_Area" localSheetId="25">'Pernoctaciones lugar reside'!$B$4:$M$162</definedName>
    <definedName name="_xlnm.Print_Area" localSheetId="27">'Pernoctaciones lugar reside año'!$B$4:$M$162</definedName>
    <definedName name="_xlnm.Print_Area" localSheetId="26">'Pernoctaciones lugar residen ac'!$B$3:$M$162</definedName>
    <definedName name="_xlnm.Print_Area" localSheetId="21">'viaj alojados lugar residen acu'!$B$4:$N$163</definedName>
    <definedName name="_xlnm.Print_Area" localSheetId="18">'viaj entr lugar res año categor'!$B$4:$B$164</definedName>
    <definedName name="_xlnm.Print_Area" localSheetId="12">'viaj entrados lugar resid años '!$B$3:$M$162</definedName>
    <definedName name="_xlnm.Print_Area" localSheetId="14">'viaj entrados lugar residen acu'!$B$4:$M$22</definedName>
    <definedName name="_xlnm.Print_Area" localSheetId="16">'viaj entrados lugar residen apt'!$B$4:$M$22</definedName>
    <definedName name="_xlnm.Print_Area" localSheetId="17">'viaj entrados lugar residen cat'!$B$3:$B$163</definedName>
    <definedName name="_xlnm.Print_Area" localSheetId="15">'viaj entrados lugar residen hot'!$B$4:$M$22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42" i="33" l="1"/>
  <c r="J42" i="33"/>
  <c r="H42" i="33"/>
  <c r="F42" i="33"/>
  <c r="L41" i="33"/>
  <c r="J41" i="33"/>
  <c r="H41" i="33"/>
  <c r="F41" i="33"/>
  <c r="L40" i="33"/>
  <c r="J40" i="33"/>
  <c r="H40" i="33"/>
  <c r="F40" i="33"/>
  <c r="L39" i="33"/>
  <c r="J39" i="33"/>
  <c r="H39" i="33"/>
  <c r="F39" i="33"/>
  <c r="L38" i="33"/>
  <c r="J38" i="33"/>
  <c r="H38" i="33"/>
  <c r="F38" i="33"/>
  <c r="L37" i="33"/>
  <c r="J37" i="33"/>
  <c r="H37" i="33"/>
  <c r="F37" i="33"/>
  <c r="L36" i="33"/>
  <c r="J36" i="33"/>
  <c r="H36" i="33"/>
  <c r="F36" i="33"/>
  <c r="L35" i="33"/>
  <c r="J35" i="33"/>
  <c r="H35" i="33"/>
  <c r="F35" i="33"/>
  <c r="L34" i="33"/>
  <c r="J34" i="33"/>
  <c r="H34" i="33"/>
  <c r="F34" i="33"/>
  <c r="L33" i="33"/>
  <c r="J33" i="33"/>
  <c r="H33" i="33"/>
  <c r="F33" i="33"/>
  <c r="L32" i="33"/>
  <c r="J32" i="33"/>
  <c r="H32" i="33"/>
  <c r="F32" i="33"/>
  <c r="L31" i="33"/>
  <c r="J31" i="33"/>
  <c r="H31" i="33"/>
  <c r="F31" i="33"/>
  <c r="L30" i="33"/>
  <c r="J30" i="33"/>
  <c r="H30" i="33"/>
  <c r="F30" i="33"/>
  <c r="D30" i="33"/>
  <c r="L20" i="33"/>
  <c r="J20" i="33"/>
  <c r="H20" i="33"/>
  <c r="F20" i="33"/>
  <c r="L19" i="33"/>
  <c r="J19" i="33"/>
  <c r="H19" i="33"/>
  <c r="F19" i="33"/>
  <c r="L18" i="33"/>
  <c r="J18" i="33"/>
  <c r="H18" i="33"/>
  <c r="F18" i="33"/>
  <c r="L17" i="33"/>
  <c r="J17" i="33"/>
  <c r="H17" i="33"/>
  <c r="F17" i="33"/>
  <c r="L16" i="33"/>
  <c r="J16" i="33"/>
  <c r="H16" i="33"/>
  <c r="F16" i="33"/>
  <c r="L15" i="33"/>
  <c r="J15" i="33"/>
  <c r="H15" i="33"/>
  <c r="F15" i="33"/>
  <c r="L14" i="33"/>
  <c r="J14" i="33"/>
  <c r="H14" i="33"/>
  <c r="F14" i="33"/>
  <c r="L13" i="33"/>
  <c r="J13" i="33"/>
  <c r="H13" i="33"/>
  <c r="F13" i="33"/>
  <c r="L12" i="33"/>
  <c r="J12" i="33"/>
  <c r="H12" i="33"/>
  <c r="F12" i="33"/>
  <c r="L11" i="33"/>
  <c r="J11" i="33"/>
  <c r="H11" i="33"/>
  <c r="F11" i="33"/>
  <c r="L10" i="33"/>
  <c r="J10" i="33"/>
  <c r="H10" i="33"/>
  <c r="F10" i="33"/>
  <c r="L9" i="33"/>
  <c r="J9" i="33"/>
  <c r="H9" i="33"/>
  <c r="F9" i="33"/>
  <c r="L8" i="33"/>
  <c r="J8" i="33"/>
  <c r="H8" i="33"/>
  <c r="F8" i="33"/>
  <c r="D8" i="33"/>
  <c r="T5" i="43" l="1"/>
  <c r="J5" i="43"/>
  <c r="F5" i="43"/>
  <c r="R5" i="43"/>
  <c r="O135" i="42"/>
  <c r="I135" i="42"/>
  <c r="N5" i="42"/>
  <c r="M5" i="42"/>
  <c r="H5" i="42"/>
  <c r="J5" i="42"/>
  <c r="F5" i="42"/>
  <c r="L135" i="41"/>
  <c r="H135" i="41"/>
  <c r="T5" i="41"/>
  <c r="J5" i="41"/>
  <c r="F5" i="41"/>
  <c r="I133" i="40"/>
  <c r="T5" i="40"/>
  <c r="P5" i="40"/>
  <c r="N5" i="40"/>
  <c r="J5" i="40"/>
  <c r="F5" i="40"/>
  <c r="S5" i="40"/>
  <c r="I133" i="39"/>
  <c r="S5" i="39"/>
  <c r="F5" i="39"/>
  <c r="I133" i="38"/>
  <c r="P5" i="38"/>
  <c r="N5" i="38"/>
  <c r="M123" i="37"/>
  <c r="L123" i="37"/>
  <c r="I123" i="37"/>
  <c r="S5" i="37"/>
  <c r="T5" i="37"/>
  <c r="M5" i="37"/>
  <c r="G5" i="37"/>
  <c r="AX7" i="35"/>
  <c r="BA7" i="35"/>
  <c r="D96" i="31"/>
  <c r="L74" i="31"/>
  <c r="D74" i="31"/>
  <c r="F52" i="31"/>
  <c r="D52" i="31"/>
  <c r="J30" i="31"/>
  <c r="D30" i="31"/>
  <c r="L8" i="31"/>
  <c r="H8" i="31"/>
  <c r="D272" i="30"/>
  <c r="F272" i="30"/>
  <c r="C271" i="30"/>
  <c r="B270" i="30"/>
  <c r="D250" i="30"/>
  <c r="J250" i="30"/>
  <c r="F250" i="30"/>
  <c r="C249" i="30"/>
  <c r="B248" i="30"/>
  <c r="D228" i="30"/>
  <c r="L228" i="30"/>
  <c r="C227" i="30"/>
  <c r="B226" i="30"/>
  <c r="J206" i="30"/>
  <c r="D206" i="30"/>
  <c r="C205" i="30"/>
  <c r="B204" i="30"/>
  <c r="D184" i="30"/>
  <c r="L184" i="30"/>
  <c r="J184" i="30"/>
  <c r="F184" i="30"/>
  <c r="C183" i="30"/>
  <c r="B182" i="30"/>
  <c r="D162" i="30"/>
  <c r="F162" i="30"/>
  <c r="C161" i="30"/>
  <c r="B160" i="30"/>
  <c r="D140" i="30"/>
  <c r="C139" i="30"/>
  <c r="B138" i="30"/>
  <c r="D118" i="30"/>
  <c r="J118" i="30"/>
  <c r="C117" i="30"/>
  <c r="B116" i="30"/>
  <c r="D96" i="30"/>
  <c r="J96" i="30"/>
  <c r="H96" i="30"/>
  <c r="C95" i="30"/>
  <c r="H74" i="30"/>
  <c r="D74" i="30"/>
  <c r="L74" i="30"/>
  <c r="F74" i="30"/>
  <c r="C73" i="30"/>
  <c r="D52" i="30"/>
  <c r="J52" i="30"/>
  <c r="C51" i="30"/>
  <c r="D30" i="30"/>
  <c r="F30" i="30"/>
  <c r="C29" i="30"/>
  <c r="D8" i="30"/>
  <c r="L8" i="30"/>
  <c r="F8" i="30"/>
  <c r="C7" i="30"/>
  <c r="M6" i="28"/>
  <c r="B4" i="28"/>
  <c r="M6" i="27"/>
  <c r="L6" i="27"/>
  <c r="B3" i="27"/>
  <c r="M6" i="26"/>
  <c r="K6" i="26"/>
  <c r="B4" i="26"/>
  <c r="H96" i="25"/>
  <c r="D96" i="25"/>
  <c r="D74" i="25"/>
  <c r="L74" i="25"/>
  <c r="F74" i="25"/>
  <c r="L52" i="25"/>
  <c r="D52" i="25"/>
  <c r="D30" i="25"/>
  <c r="H8" i="25"/>
  <c r="D8" i="25"/>
  <c r="F254" i="24"/>
  <c r="H254" i="24"/>
  <c r="C253" i="24"/>
  <c r="D254" i="24" s="1"/>
  <c r="B252" i="24"/>
  <c r="H228" i="24"/>
  <c r="F228" i="24"/>
  <c r="C227" i="24"/>
  <c r="D228" i="24" s="1"/>
  <c r="B226" i="24"/>
  <c r="F206" i="24"/>
  <c r="H206" i="24"/>
  <c r="C205" i="24"/>
  <c r="D206" i="24" s="1"/>
  <c r="B204" i="24"/>
  <c r="H184" i="24"/>
  <c r="F184" i="24"/>
  <c r="C183" i="24"/>
  <c r="D184" i="24" s="1"/>
  <c r="B182" i="24"/>
  <c r="H162" i="24"/>
  <c r="F162" i="24"/>
  <c r="C161" i="24"/>
  <c r="D162" i="24" s="1"/>
  <c r="B160" i="24"/>
  <c r="H140" i="24"/>
  <c r="F140" i="24"/>
  <c r="C139" i="24"/>
  <c r="D140" i="24" s="1"/>
  <c r="B138" i="24"/>
  <c r="H118" i="24"/>
  <c r="F118" i="24"/>
  <c r="C117" i="24"/>
  <c r="D118" i="24" s="1"/>
  <c r="B116" i="24"/>
  <c r="H96" i="24"/>
  <c r="F96" i="24"/>
  <c r="C95" i="24"/>
  <c r="D96" i="24" s="1"/>
  <c r="F74" i="24"/>
  <c r="C73" i="24"/>
  <c r="D74" i="24" s="1"/>
  <c r="C51" i="24"/>
  <c r="H30" i="24"/>
  <c r="C29" i="24"/>
  <c r="D30" i="24" s="1"/>
  <c r="F8" i="24"/>
  <c r="D8" i="24"/>
  <c r="N7" i="22"/>
  <c r="B4" i="22"/>
  <c r="H8" i="21"/>
  <c r="B5" i="21"/>
  <c r="V7" i="19"/>
  <c r="R7" i="19"/>
  <c r="N7" i="19"/>
  <c r="J7" i="19"/>
  <c r="B4" i="19"/>
  <c r="K6" i="18"/>
  <c r="I6" i="18"/>
  <c r="B3" i="18"/>
  <c r="I7" i="17"/>
  <c r="K7" i="17"/>
  <c r="B4" i="17"/>
  <c r="B4" i="16"/>
  <c r="AA7" i="15"/>
  <c r="X7" i="15"/>
  <c r="M7" i="15"/>
  <c r="B4" i="15"/>
  <c r="U9" i="14"/>
  <c r="B6" i="14"/>
  <c r="Z6" i="13"/>
  <c r="M6" i="13"/>
  <c r="B3" i="13"/>
  <c r="L96" i="10"/>
  <c r="J96" i="10"/>
  <c r="D96" i="10"/>
  <c r="C95" i="10"/>
  <c r="J74" i="10"/>
  <c r="D74" i="10"/>
  <c r="L74" i="10"/>
  <c r="H74" i="10"/>
  <c r="C73" i="10"/>
  <c r="D52" i="10"/>
  <c r="L52" i="10"/>
  <c r="H52" i="10"/>
  <c r="F52" i="10"/>
  <c r="C51" i="10"/>
  <c r="D30" i="10"/>
  <c r="L30" i="10"/>
  <c r="F30" i="10"/>
  <c r="C29" i="10"/>
  <c r="D8" i="10"/>
  <c r="L8" i="10"/>
  <c r="J8" i="10"/>
  <c r="C7" i="10"/>
  <c r="S8" i="9"/>
  <c r="D272" i="8"/>
  <c r="L272" i="8"/>
  <c r="J272" i="8"/>
  <c r="H272" i="8"/>
  <c r="F272" i="8"/>
  <c r="C271" i="8"/>
  <c r="B270" i="8"/>
  <c r="D250" i="8"/>
  <c r="L250" i="8"/>
  <c r="J250" i="8"/>
  <c r="H250" i="8"/>
  <c r="F250" i="8"/>
  <c r="C249" i="8"/>
  <c r="B248" i="8"/>
  <c r="D228" i="8"/>
  <c r="L228" i="8"/>
  <c r="J228" i="8"/>
  <c r="H228" i="8"/>
  <c r="F228" i="8"/>
  <c r="C227" i="8"/>
  <c r="B226" i="8"/>
  <c r="H206" i="8"/>
  <c r="F206" i="8"/>
  <c r="D206" i="8"/>
  <c r="L206" i="8"/>
  <c r="J206" i="8"/>
  <c r="C205" i="8"/>
  <c r="B204" i="8"/>
  <c r="H184" i="8"/>
  <c r="D184" i="8"/>
  <c r="L184" i="8"/>
  <c r="J184" i="8"/>
  <c r="F184" i="8"/>
  <c r="C183" i="8"/>
  <c r="B182" i="8"/>
  <c r="D162" i="8"/>
  <c r="L162" i="8"/>
  <c r="J162" i="8"/>
  <c r="H162" i="8"/>
  <c r="F162" i="8"/>
  <c r="C161" i="8"/>
  <c r="B160" i="8"/>
  <c r="F140" i="8"/>
  <c r="D140" i="8"/>
  <c r="L140" i="8"/>
  <c r="J140" i="8"/>
  <c r="H140" i="8"/>
  <c r="C139" i="8"/>
  <c r="B138" i="8"/>
  <c r="F118" i="8"/>
  <c r="D118" i="8"/>
  <c r="L118" i="8"/>
  <c r="J118" i="8"/>
  <c r="H118" i="8"/>
  <c r="C117" i="8"/>
  <c r="B116" i="8"/>
  <c r="D96" i="8"/>
  <c r="L96" i="8"/>
  <c r="J96" i="8"/>
  <c r="H96" i="8"/>
  <c r="F96" i="8"/>
  <c r="C95" i="8"/>
  <c r="D74" i="8"/>
  <c r="L74" i="8"/>
  <c r="F74" i="8"/>
  <c r="C73" i="8"/>
  <c r="D52" i="8"/>
  <c r="L52" i="8"/>
  <c r="J52" i="8"/>
  <c r="C51" i="8"/>
  <c r="J30" i="8"/>
  <c r="D30" i="8"/>
  <c r="L30" i="8"/>
  <c r="H30" i="8"/>
  <c r="F30" i="8"/>
  <c r="C29" i="8"/>
  <c r="D8" i="8"/>
  <c r="L8" i="8"/>
  <c r="J8" i="8"/>
  <c r="H8" i="8"/>
  <c r="F8" i="8"/>
  <c r="C7" i="8"/>
  <c r="W6" i="6"/>
  <c r="U6" i="6"/>
  <c r="M6" i="6"/>
  <c r="B3" i="6"/>
  <c r="I6" i="5"/>
  <c r="B3" i="5"/>
  <c r="N6" i="3"/>
  <c r="M6" i="3"/>
  <c r="J31" i="2"/>
  <c r="N6" i="2"/>
  <c r="B39" i="1"/>
  <c r="B38" i="1"/>
  <c r="B37" i="1"/>
  <c r="M2" i="1"/>
  <c r="H8" i="30" l="1"/>
  <c r="H162" i="30"/>
  <c r="H135" i="43"/>
  <c r="J96" i="25"/>
  <c r="H52" i="31"/>
  <c r="J96" i="31"/>
  <c r="M135" i="43"/>
  <c r="Y7" i="22"/>
  <c r="J8" i="24"/>
  <c r="K135" i="43"/>
  <c r="F96" i="31"/>
  <c r="J6" i="2"/>
  <c r="F7" i="19"/>
  <c r="J6" i="27"/>
  <c r="H228" i="30"/>
  <c r="J8" i="31"/>
  <c r="G123" i="37"/>
  <c r="G133" i="38"/>
  <c r="R5" i="40"/>
  <c r="F30" i="25"/>
  <c r="H272" i="30"/>
  <c r="L6" i="2"/>
  <c r="O133" i="38"/>
  <c r="H52" i="25"/>
  <c r="J52" i="25"/>
  <c r="W7" i="15"/>
  <c r="Z7" i="22"/>
  <c r="J228" i="30"/>
  <c r="H250" i="30"/>
  <c r="O5" i="37"/>
  <c r="M133" i="38"/>
  <c r="H5" i="41"/>
  <c r="M135" i="42"/>
  <c r="J56" i="2"/>
  <c r="L79" i="3"/>
  <c r="L6" i="3"/>
  <c r="K31" i="2"/>
  <c r="S6" i="5"/>
  <c r="W6" i="5"/>
  <c r="K56" i="2"/>
  <c r="J6" i="5"/>
  <c r="T6" i="5"/>
  <c r="I6" i="6"/>
  <c r="L56" i="2"/>
  <c r="L6" i="5"/>
  <c r="U6" i="5"/>
  <c r="K6" i="6"/>
  <c r="S6" i="6"/>
  <c r="H52" i="8"/>
  <c r="J6" i="3"/>
  <c r="M6" i="5"/>
  <c r="V6" i="5"/>
  <c r="L6" i="6"/>
  <c r="J74" i="8"/>
  <c r="K6" i="2"/>
  <c r="L152" i="3"/>
  <c r="M152" i="3"/>
  <c r="M6" i="2"/>
  <c r="K6" i="5"/>
  <c r="J6" i="6"/>
  <c r="F74" i="10"/>
  <c r="H96" i="10"/>
  <c r="I6" i="13"/>
  <c r="X5" i="12"/>
  <c r="W5" i="12"/>
  <c r="V5" i="12"/>
  <c r="U5" i="12"/>
  <c r="F52" i="8"/>
  <c r="H74" i="8"/>
  <c r="F8" i="10"/>
  <c r="H30" i="10"/>
  <c r="J52" i="10"/>
  <c r="V6" i="6"/>
  <c r="H8" i="10"/>
  <c r="J30" i="10"/>
  <c r="F96" i="10"/>
  <c r="Z7" i="15"/>
  <c r="AA6" i="13"/>
  <c r="K9" i="14"/>
  <c r="V9" i="14"/>
  <c r="N5" i="12"/>
  <c r="I7" i="15"/>
  <c r="J6" i="13"/>
  <c r="J7" i="15"/>
  <c r="K6" i="13"/>
  <c r="L6" i="13"/>
  <c r="K5" i="12"/>
  <c r="Y6" i="13"/>
  <c r="L7" i="16"/>
  <c r="W7" i="16"/>
  <c r="Z7" i="17"/>
  <c r="M7" i="16"/>
  <c r="X7" i="16"/>
  <c r="AA7" i="17"/>
  <c r="Z7" i="16"/>
  <c r="J7" i="17"/>
  <c r="AB6" i="18"/>
  <c r="AA6" i="18"/>
  <c r="Z6" i="18"/>
  <c r="L7" i="17"/>
  <c r="W7" i="17"/>
  <c r="J7" i="16"/>
  <c r="M7" i="17"/>
  <c r="X7" i="17"/>
  <c r="T6" i="18"/>
  <c r="S6" i="18"/>
  <c r="R6" i="18"/>
  <c r="H7" i="19"/>
  <c r="P7" i="19"/>
  <c r="X7" i="19"/>
  <c r="E7" i="19"/>
  <c r="M7" i="19"/>
  <c r="U7" i="19"/>
  <c r="T8" i="21"/>
  <c r="S8" i="21"/>
  <c r="R8" i="21"/>
  <c r="J8" i="21"/>
  <c r="I8" i="21"/>
  <c r="AA7" i="22"/>
  <c r="F52" i="24"/>
  <c r="AB7" i="22"/>
  <c r="J7" i="22"/>
  <c r="K7" i="22"/>
  <c r="D52" i="24"/>
  <c r="F30" i="24"/>
  <c r="H52" i="24"/>
  <c r="L8" i="24"/>
  <c r="H74" i="24"/>
  <c r="F8" i="25"/>
  <c r="H30" i="25"/>
  <c r="L30" i="25"/>
  <c r="L8" i="25"/>
  <c r="I6" i="26"/>
  <c r="J6" i="26"/>
  <c r="K6" i="27"/>
  <c r="I6" i="27"/>
  <c r="L30" i="30"/>
  <c r="I6" i="28"/>
  <c r="J6" i="28"/>
  <c r="K6" i="28"/>
  <c r="L6" i="28"/>
  <c r="J8" i="30"/>
  <c r="F52" i="30"/>
  <c r="J30" i="30"/>
  <c r="F96" i="30"/>
  <c r="J162" i="30"/>
  <c r="F118" i="30"/>
  <c r="H184" i="30"/>
  <c r="H52" i="30"/>
  <c r="F140" i="30"/>
  <c r="H206" i="30"/>
  <c r="F206" i="30"/>
  <c r="L52" i="30"/>
  <c r="F228" i="30"/>
  <c r="F30" i="31"/>
  <c r="L30" i="31"/>
  <c r="J272" i="30"/>
  <c r="D8" i="31"/>
  <c r="L52" i="31"/>
  <c r="H96" i="31"/>
  <c r="H30" i="31"/>
  <c r="F74" i="31"/>
  <c r="J74" i="31"/>
  <c r="X7" i="35"/>
  <c r="AF7" i="35"/>
  <c r="AE7" i="35"/>
  <c r="I29" i="35"/>
  <c r="P7" i="35"/>
  <c r="O7" i="35"/>
  <c r="AR7" i="35"/>
  <c r="AQ7" i="35"/>
  <c r="AZ7" i="35"/>
  <c r="AY7" i="35"/>
  <c r="Y29" i="35"/>
  <c r="AO29" i="35"/>
  <c r="AN29" i="35"/>
  <c r="M5" i="38"/>
  <c r="L5" i="38"/>
  <c r="J5" i="38"/>
  <c r="I5" i="38"/>
  <c r="H5" i="38"/>
  <c r="M5" i="39"/>
  <c r="Q5" i="39"/>
  <c r="P5" i="39"/>
  <c r="N5" i="39"/>
  <c r="L5" i="39"/>
  <c r="Y7" i="35"/>
  <c r="AP7" i="35"/>
  <c r="BB7" i="35"/>
  <c r="H5" i="37"/>
  <c r="P5" i="37"/>
  <c r="N123" i="37"/>
  <c r="Q5" i="38"/>
  <c r="H133" i="38"/>
  <c r="X29" i="35"/>
  <c r="I5" i="37"/>
  <c r="Q5" i="37"/>
  <c r="H123" i="37"/>
  <c r="O123" i="37"/>
  <c r="R5" i="38"/>
  <c r="L133" i="38"/>
  <c r="R5" i="37"/>
  <c r="T5" i="38"/>
  <c r="T5" i="39"/>
  <c r="R5" i="39"/>
  <c r="J5" i="39"/>
  <c r="N5" i="41"/>
  <c r="M5" i="41"/>
  <c r="P5" i="41"/>
  <c r="L5" i="41"/>
  <c r="F5" i="38"/>
  <c r="S5" i="38"/>
  <c r="N133" i="39"/>
  <c r="L133" i="39"/>
  <c r="R5" i="41"/>
  <c r="Q5" i="40"/>
  <c r="M5" i="40"/>
  <c r="O133" i="39"/>
  <c r="L5" i="40"/>
  <c r="G133" i="40"/>
  <c r="S5" i="41"/>
  <c r="O133" i="40"/>
  <c r="M133" i="40"/>
  <c r="L133" i="40"/>
  <c r="K133" i="40"/>
  <c r="M135" i="41"/>
  <c r="I5" i="42"/>
  <c r="Q5" i="42"/>
  <c r="H135" i="42"/>
  <c r="N135" i="41"/>
  <c r="R5" i="42"/>
  <c r="G135" i="41"/>
  <c r="O135" i="41"/>
  <c r="G135" i="42"/>
  <c r="P5" i="43"/>
  <c r="N5" i="43"/>
  <c r="M5" i="43"/>
  <c r="L5" i="43"/>
  <c r="I5" i="41"/>
  <c r="Q5" i="41"/>
  <c r="I135" i="41"/>
  <c r="Q5" i="43"/>
  <c r="S5" i="43"/>
  <c r="K135" i="41"/>
  <c r="N135" i="43"/>
  <c r="G135" i="43"/>
  <c r="O135" i="43"/>
  <c r="N135" i="42"/>
  <c r="L96" i="25" l="1"/>
  <c r="N152" i="3"/>
  <c r="K152" i="3"/>
  <c r="J152" i="3"/>
  <c r="M5" i="12"/>
  <c r="L5" i="12"/>
  <c r="J5" i="12"/>
  <c r="I5" i="12"/>
  <c r="I5" i="40"/>
  <c r="H5" i="40"/>
  <c r="AA7" i="16"/>
  <c r="Y7" i="16"/>
  <c r="L162" i="30"/>
  <c r="H29" i="35"/>
  <c r="N133" i="40"/>
  <c r="N79" i="3"/>
  <c r="K79" i="3"/>
  <c r="J79" i="3"/>
  <c r="I5" i="39"/>
  <c r="H5" i="39"/>
  <c r="M133" i="39"/>
  <c r="K133" i="39"/>
  <c r="I9" i="14"/>
  <c r="J9" i="14"/>
  <c r="AO7" i="35"/>
  <c r="AN7" i="35"/>
  <c r="I135" i="43"/>
  <c r="K7" i="16"/>
  <c r="H30" i="30"/>
  <c r="L96" i="30"/>
  <c r="L250" i="30"/>
  <c r="J52" i="31"/>
  <c r="T6" i="6"/>
  <c r="I7" i="16"/>
  <c r="Y7" i="17"/>
  <c r="J6" i="18"/>
  <c r="M7" i="22"/>
  <c r="H8" i="24"/>
  <c r="J8" i="25"/>
  <c r="J30" i="25"/>
  <c r="F52" i="25"/>
  <c r="F96" i="25"/>
  <c r="L6" i="26"/>
  <c r="H118" i="30"/>
  <c r="H74" i="31"/>
  <c r="L5" i="37"/>
  <c r="K123" i="37"/>
  <c r="K133" i="38"/>
  <c r="L5" i="42"/>
  <c r="L135" i="43"/>
  <c r="M31" i="2"/>
  <c r="L7" i="15"/>
  <c r="H74" i="25"/>
  <c r="L118" i="30"/>
  <c r="H140" i="30"/>
  <c r="L96" i="31"/>
  <c r="N133" i="38"/>
  <c r="S5" i="42"/>
  <c r="L31" i="2"/>
  <c r="M56" i="2"/>
  <c r="K6" i="3"/>
  <c r="W6" i="13"/>
  <c r="J74" i="25"/>
  <c r="J140" i="30"/>
  <c r="L206" i="30"/>
  <c r="L272" i="30"/>
  <c r="F8" i="31"/>
  <c r="K5" i="37"/>
  <c r="G133" i="39"/>
  <c r="P5" i="42"/>
  <c r="K135" i="42"/>
  <c r="H5" i="43"/>
  <c r="N31" i="2"/>
  <c r="N56" i="2"/>
  <c r="P8" i="9"/>
  <c r="X6" i="13"/>
  <c r="T9" i="14"/>
  <c r="Y7" i="15"/>
  <c r="L7" i="22"/>
  <c r="X7" i="22"/>
  <c r="J74" i="30"/>
  <c r="L140" i="30"/>
  <c r="H7" i="35"/>
  <c r="H133" i="39"/>
  <c r="H133" i="40"/>
  <c r="T5" i="42"/>
  <c r="L135" i="42"/>
  <c r="I5" i="43"/>
  <c r="M79" i="3"/>
  <c r="K7" i="15"/>
  <c r="I7" i="35"/>
  <c r="T7" i="19"/>
  <c r="Z7" i="19"/>
  <c r="L7" i="19"/>
  <c r="D7" i="19"/>
  <c r="F11" i="41" l="1"/>
  <c r="L32" i="31"/>
  <c r="L60" i="31"/>
  <c r="V51" i="19"/>
  <c r="F106" i="31"/>
  <c r="L38" i="13"/>
  <c r="K38" i="13"/>
  <c r="J38" i="13"/>
  <c r="I38" i="13"/>
  <c r="M38" i="13"/>
  <c r="L231" i="30"/>
  <c r="L47" i="13"/>
  <c r="K47" i="13"/>
  <c r="J47" i="13"/>
  <c r="I47" i="13"/>
  <c r="M47" i="13"/>
  <c r="D118" i="28"/>
  <c r="J97" i="31"/>
  <c r="N15" i="41"/>
  <c r="M15" i="41"/>
  <c r="L15" i="41"/>
  <c r="L35" i="31"/>
  <c r="K39" i="28"/>
  <c r="J39" i="28"/>
  <c r="I39" i="28"/>
  <c r="M39" i="28"/>
  <c r="L39" i="28"/>
  <c r="M23" i="28"/>
  <c r="L23" i="28"/>
  <c r="K23" i="28"/>
  <c r="J23" i="28"/>
  <c r="I23" i="28"/>
  <c r="P44" i="19"/>
  <c r="D34" i="13"/>
  <c r="AF17" i="35"/>
  <c r="AE17" i="35"/>
  <c r="L102" i="10"/>
  <c r="M37" i="5"/>
  <c r="L37" i="5"/>
  <c r="J37" i="5"/>
  <c r="K37" i="5"/>
  <c r="I37" i="5"/>
  <c r="F10" i="41"/>
  <c r="J275" i="30"/>
  <c r="H285" i="30"/>
  <c r="M100" i="28"/>
  <c r="L100" i="28"/>
  <c r="K100" i="28"/>
  <c r="J100" i="28"/>
  <c r="I100" i="28"/>
  <c r="L280" i="30"/>
  <c r="L103" i="25"/>
  <c r="H85" i="30"/>
  <c r="I75" i="28"/>
  <c r="M75" i="28"/>
  <c r="L75" i="28"/>
  <c r="K75" i="28"/>
  <c r="J75" i="28"/>
  <c r="J56" i="30"/>
  <c r="H35" i="31"/>
  <c r="F23" i="19"/>
  <c r="L141" i="13"/>
  <c r="K141" i="13"/>
  <c r="J141" i="13"/>
  <c r="I141" i="13"/>
  <c r="M141" i="13"/>
  <c r="L86" i="31"/>
  <c r="F55" i="30"/>
  <c r="X45" i="19"/>
  <c r="H37" i="31"/>
  <c r="F64" i="30"/>
  <c r="L117" i="28"/>
  <c r="K117" i="28"/>
  <c r="J117" i="28"/>
  <c r="I117" i="28"/>
  <c r="M117" i="28"/>
  <c r="L75" i="31"/>
  <c r="L81" i="31"/>
  <c r="L77" i="31"/>
  <c r="F215" i="30"/>
  <c r="I43" i="28"/>
  <c r="M43" i="28"/>
  <c r="J43" i="28"/>
  <c r="L43" i="28"/>
  <c r="K43" i="28"/>
  <c r="H62" i="31"/>
  <c r="H78" i="30"/>
  <c r="P89" i="19"/>
  <c r="H117" i="19"/>
  <c r="F78" i="10"/>
  <c r="J55" i="30"/>
  <c r="H152" i="19"/>
  <c r="J258" i="30"/>
  <c r="J98" i="31"/>
  <c r="H61" i="31"/>
  <c r="F171" i="30"/>
  <c r="AO40" i="35"/>
  <c r="AN40" i="35"/>
  <c r="H104" i="31"/>
  <c r="M32" i="28"/>
  <c r="L32" i="28"/>
  <c r="K32" i="28"/>
  <c r="J32" i="28"/>
  <c r="I32" i="28"/>
  <c r="G160" i="28"/>
  <c r="D132" i="28"/>
  <c r="F229" i="30"/>
  <c r="L173" i="30"/>
  <c r="F21" i="24"/>
  <c r="H60" i="24"/>
  <c r="K144" i="28"/>
  <c r="J144" i="28"/>
  <c r="I144" i="28"/>
  <c r="M144" i="28"/>
  <c r="L144" i="28"/>
  <c r="L231" i="24"/>
  <c r="F14" i="41"/>
  <c r="F87" i="31"/>
  <c r="L106" i="25"/>
  <c r="J84" i="30"/>
  <c r="M50" i="28"/>
  <c r="J50" i="28"/>
  <c r="I50" i="28"/>
  <c r="L50" i="28"/>
  <c r="K50" i="28"/>
  <c r="J130" i="28"/>
  <c r="I130" i="28"/>
  <c r="M130" i="28"/>
  <c r="L130" i="28"/>
  <c r="K130" i="28"/>
  <c r="H59" i="30"/>
  <c r="J121" i="28"/>
  <c r="I121" i="28"/>
  <c r="M121" i="28"/>
  <c r="L121" i="28"/>
  <c r="K121" i="28"/>
  <c r="J263" i="30"/>
  <c r="L37" i="28"/>
  <c r="K37" i="28"/>
  <c r="J37" i="28"/>
  <c r="I37" i="28"/>
  <c r="M37" i="28"/>
  <c r="L36" i="31"/>
  <c r="H140" i="19"/>
  <c r="F6" i="40"/>
  <c r="L283" i="30"/>
  <c r="L108" i="31"/>
  <c r="D146" i="28"/>
  <c r="J277" i="30"/>
  <c r="J62" i="30"/>
  <c r="V119" i="19"/>
  <c r="N147" i="19"/>
  <c r="M10" i="41"/>
  <c r="L10" i="41"/>
  <c r="N10" i="41"/>
  <c r="L134" i="40"/>
  <c r="K134" i="40"/>
  <c r="O134" i="40"/>
  <c r="N134" i="40"/>
  <c r="M134" i="40"/>
  <c r="Q6" i="41"/>
  <c r="P6" i="41"/>
  <c r="T6" i="41"/>
  <c r="O16" i="41"/>
  <c r="S6" i="41"/>
  <c r="R6" i="41"/>
  <c r="M7" i="40"/>
  <c r="N7" i="40"/>
  <c r="L7" i="40"/>
  <c r="E132" i="28"/>
  <c r="F41" i="31"/>
  <c r="L76" i="25"/>
  <c r="H32" i="31"/>
  <c r="F82" i="31"/>
  <c r="H58" i="31"/>
  <c r="F59" i="31"/>
  <c r="J80" i="30"/>
  <c r="J106" i="28"/>
  <c r="M106" i="28"/>
  <c r="L106" i="28"/>
  <c r="K106" i="28"/>
  <c r="I106" i="28"/>
  <c r="L279" i="30"/>
  <c r="H51" i="17"/>
  <c r="L52" i="17"/>
  <c r="K52" i="17"/>
  <c r="J52" i="17"/>
  <c r="I52" i="17"/>
  <c r="M11" i="13"/>
  <c r="L11" i="13"/>
  <c r="K11" i="13"/>
  <c r="J11" i="13"/>
  <c r="I11" i="13"/>
  <c r="H57" i="31"/>
  <c r="F132" i="28"/>
  <c r="H17" i="35"/>
  <c r="I17" i="35"/>
  <c r="L277" i="30"/>
  <c r="E118" i="28"/>
  <c r="H107" i="31"/>
  <c r="L143" i="30"/>
  <c r="AO35" i="35"/>
  <c r="AN35" i="35"/>
  <c r="H34" i="31"/>
  <c r="M52" i="28"/>
  <c r="J52" i="28"/>
  <c r="L52" i="28"/>
  <c r="K52" i="28"/>
  <c r="I52" i="28"/>
  <c r="J63" i="30"/>
  <c r="M139" i="28"/>
  <c r="L139" i="28"/>
  <c r="K139" i="28"/>
  <c r="J139" i="28"/>
  <c r="I139" i="28"/>
  <c r="AE10" i="35"/>
  <c r="AF10" i="35"/>
  <c r="F83" i="30"/>
  <c r="X68" i="19"/>
  <c r="X110" i="19"/>
  <c r="P80" i="19"/>
  <c r="O79" i="19"/>
  <c r="H47" i="19"/>
  <c r="AE14" i="35"/>
  <c r="AF14" i="35"/>
  <c r="F260" i="30"/>
  <c r="F34" i="28"/>
  <c r="J58" i="24"/>
  <c r="J22" i="12"/>
  <c r="I22" i="12"/>
  <c r="N22" i="12"/>
  <c r="M22" i="12"/>
  <c r="L22" i="12"/>
  <c r="K22" i="12"/>
  <c r="N119" i="19"/>
  <c r="AB20" i="22"/>
  <c r="AA20" i="22"/>
  <c r="Z20" i="22"/>
  <c r="Y20" i="22"/>
  <c r="X20" i="22"/>
  <c r="J76" i="24"/>
  <c r="X97" i="19"/>
  <c r="W105" i="19"/>
  <c r="H119" i="24"/>
  <c r="X139" i="19"/>
  <c r="W147" i="19"/>
  <c r="F99" i="24"/>
  <c r="X100" i="19"/>
  <c r="N37" i="19"/>
  <c r="D160" i="13"/>
  <c r="J9" i="10"/>
  <c r="L32" i="12"/>
  <c r="K32" i="12"/>
  <c r="J32" i="12"/>
  <c r="I32" i="12"/>
  <c r="N32" i="12"/>
  <c r="M32" i="12"/>
  <c r="W36" i="12"/>
  <c r="H34" i="10"/>
  <c r="J75" i="30"/>
  <c r="H64" i="31"/>
  <c r="L85" i="17"/>
  <c r="K85" i="17"/>
  <c r="J85" i="17"/>
  <c r="I85" i="17"/>
  <c r="K120" i="13"/>
  <c r="J120" i="13"/>
  <c r="I120" i="13"/>
  <c r="M120" i="13"/>
  <c r="L120" i="13"/>
  <c r="W31" i="12"/>
  <c r="H63" i="8"/>
  <c r="D161" i="17"/>
  <c r="Y17" i="17"/>
  <c r="X17" i="17"/>
  <c r="W17" i="17"/>
  <c r="Z17" i="17"/>
  <c r="C76" i="13"/>
  <c r="F282" i="30"/>
  <c r="L241" i="30"/>
  <c r="P26" i="19"/>
  <c r="L160" i="17"/>
  <c r="K160" i="17"/>
  <c r="J160" i="17"/>
  <c r="I160" i="17"/>
  <c r="F79" i="30"/>
  <c r="X31" i="19"/>
  <c r="L84" i="17"/>
  <c r="K84" i="17"/>
  <c r="J84" i="17"/>
  <c r="I84" i="17"/>
  <c r="U51" i="5"/>
  <c r="V51" i="5"/>
  <c r="T51" i="5"/>
  <c r="S51" i="5"/>
  <c r="W51" i="5"/>
  <c r="J251" i="8"/>
  <c r="J214" i="8"/>
  <c r="H68" i="2"/>
  <c r="K85" i="3"/>
  <c r="J85" i="3"/>
  <c r="M85" i="3"/>
  <c r="L85" i="3"/>
  <c r="N85" i="3"/>
  <c r="K153" i="28"/>
  <c r="M153" i="28"/>
  <c r="L153" i="28"/>
  <c r="J153" i="28"/>
  <c r="I153" i="28"/>
  <c r="L101" i="10"/>
  <c r="F122" i="24"/>
  <c r="P132" i="19"/>
  <c r="J280" i="30"/>
  <c r="H65" i="31"/>
  <c r="X15" i="19"/>
  <c r="J129" i="37"/>
  <c r="O127" i="37"/>
  <c r="M127" i="37"/>
  <c r="L127" i="37"/>
  <c r="K127" i="37"/>
  <c r="N127" i="37"/>
  <c r="F236" i="30"/>
  <c r="X43" i="12"/>
  <c r="V43" i="12"/>
  <c r="U43" i="12"/>
  <c r="L44" i="28"/>
  <c r="I44" i="28"/>
  <c r="K44" i="28"/>
  <c r="J44" i="28"/>
  <c r="M44" i="28"/>
  <c r="L97" i="31"/>
  <c r="J231" i="30"/>
  <c r="J167" i="24"/>
  <c r="I83" i="28"/>
  <c r="M83" i="28"/>
  <c r="L83" i="28"/>
  <c r="K83" i="28"/>
  <c r="J83" i="28"/>
  <c r="J95" i="13"/>
  <c r="I95" i="13"/>
  <c r="M95" i="13"/>
  <c r="L95" i="13"/>
  <c r="K95" i="13"/>
  <c r="F53" i="30"/>
  <c r="P88" i="19"/>
  <c r="H120" i="3"/>
  <c r="H84" i="31"/>
  <c r="J81" i="30"/>
  <c r="J32" i="13"/>
  <c r="I32" i="13"/>
  <c r="M32" i="13"/>
  <c r="L32" i="13"/>
  <c r="K32" i="13"/>
  <c r="O139" i="41"/>
  <c r="N139" i="41"/>
  <c r="M139" i="41"/>
  <c r="L139" i="41"/>
  <c r="F280" i="30"/>
  <c r="M107" i="28"/>
  <c r="L107" i="28"/>
  <c r="K107" i="28"/>
  <c r="J107" i="28"/>
  <c r="I107" i="28"/>
  <c r="F34" i="31"/>
  <c r="H14" i="35"/>
  <c r="I14" i="35"/>
  <c r="F104" i="31"/>
  <c r="F58" i="30"/>
  <c r="K145" i="28"/>
  <c r="L145" i="28"/>
  <c r="J145" i="28"/>
  <c r="I145" i="28"/>
  <c r="M145" i="28"/>
  <c r="J255" i="30"/>
  <c r="L274" i="30"/>
  <c r="L71" i="17"/>
  <c r="K71" i="17"/>
  <c r="J71" i="17"/>
  <c r="I71" i="17"/>
  <c r="L145" i="13"/>
  <c r="K145" i="13"/>
  <c r="J145" i="13"/>
  <c r="I145" i="13"/>
  <c r="M145" i="13"/>
  <c r="O125" i="37"/>
  <c r="N125" i="37"/>
  <c r="M125" i="37"/>
  <c r="L125" i="37"/>
  <c r="K125" i="37"/>
  <c r="N141" i="41"/>
  <c r="M141" i="41"/>
  <c r="L141" i="41"/>
  <c r="O141" i="41"/>
  <c r="H143" i="41"/>
  <c r="G143" i="41"/>
  <c r="I143" i="41"/>
  <c r="H275" i="30"/>
  <c r="F60" i="31"/>
  <c r="L86" i="25"/>
  <c r="J82" i="30"/>
  <c r="M70" i="28"/>
  <c r="L70" i="28"/>
  <c r="I70" i="28"/>
  <c r="K70" i="28"/>
  <c r="J70" i="28"/>
  <c r="F62" i="30"/>
  <c r="H87" i="31"/>
  <c r="H29" i="19"/>
  <c r="F55" i="12"/>
  <c r="F38" i="31"/>
  <c r="L82" i="25"/>
  <c r="H63" i="30"/>
  <c r="H53" i="30"/>
  <c r="I136" i="28"/>
  <c r="M136" i="28"/>
  <c r="L136" i="28"/>
  <c r="K136" i="28"/>
  <c r="J136" i="28"/>
  <c r="L82" i="30"/>
  <c r="K126" i="28"/>
  <c r="J126" i="28"/>
  <c r="I126" i="28"/>
  <c r="M126" i="28"/>
  <c r="L126" i="28"/>
  <c r="L65" i="31"/>
  <c r="C76" i="28"/>
  <c r="H31" i="19"/>
  <c r="I30" i="13"/>
  <c r="M30" i="13"/>
  <c r="L30" i="13"/>
  <c r="K30" i="13"/>
  <c r="J30" i="13"/>
  <c r="T9" i="41"/>
  <c r="P9" i="41"/>
  <c r="S9" i="41"/>
  <c r="R9" i="41"/>
  <c r="Q9" i="41"/>
  <c r="J239" i="30"/>
  <c r="H276" i="30"/>
  <c r="F77" i="30"/>
  <c r="I141" i="28"/>
  <c r="M141" i="28"/>
  <c r="L141" i="28"/>
  <c r="K141" i="28"/>
  <c r="J141" i="28"/>
  <c r="P12" i="35"/>
  <c r="O12" i="35"/>
  <c r="H252" i="30"/>
  <c r="F59" i="30"/>
  <c r="E76" i="28"/>
  <c r="L79" i="31"/>
  <c r="D107" i="17"/>
  <c r="M43" i="13"/>
  <c r="L43" i="13"/>
  <c r="K43" i="13"/>
  <c r="J43" i="13"/>
  <c r="I43" i="13"/>
  <c r="H284" i="30"/>
  <c r="L129" i="30"/>
  <c r="I8" i="41"/>
  <c r="H8" i="41"/>
  <c r="J8" i="41"/>
  <c r="H142" i="41"/>
  <c r="G142" i="41"/>
  <c r="I142" i="41"/>
  <c r="P12" i="41"/>
  <c r="R12" i="41"/>
  <c r="T12" i="41"/>
  <c r="S12" i="41"/>
  <c r="Q12" i="41"/>
  <c r="F39" i="31"/>
  <c r="L101" i="25"/>
  <c r="F57" i="31"/>
  <c r="L59" i="25"/>
  <c r="F63" i="31"/>
  <c r="C118" i="28"/>
  <c r="J78" i="30"/>
  <c r="K137" i="28"/>
  <c r="J137" i="28"/>
  <c r="I137" i="28"/>
  <c r="M137" i="28"/>
  <c r="L137" i="28"/>
  <c r="J83" i="31"/>
  <c r="H39" i="31"/>
  <c r="F60" i="30"/>
  <c r="J261" i="30"/>
  <c r="F20" i="28"/>
  <c r="I148" i="28"/>
  <c r="M148" i="28"/>
  <c r="L148" i="28"/>
  <c r="K148" i="28"/>
  <c r="J148" i="28"/>
  <c r="H7" i="39"/>
  <c r="J7" i="39"/>
  <c r="I7" i="39"/>
  <c r="I126" i="37"/>
  <c r="H126" i="37"/>
  <c r="G126" i="37"/>
  <c r="L64" i="31"/>
  <c r="H241" i="30"/>
  <c r="J85" i="31"/>
  <c r="H237" i="30"/>
  <c r="H280" i="30"/>
  <c r="L258" i="30"/>
  <c r="E62" i="28"/>
  <c r="L62" i="31"/>
  <c r="L61" i="31"/>
  <c r="L102" i="25"/>
  <c r="L42" i="25"/>
  <c r="H191" i="24"/>
  <c r="W48" i="12"/>
  <c r="K144" i="13"/>
  <c r="J144" i="13"/>
  <c r="I144" i="13"/>
  <c r="M144" i="13"/>
  <c r="L144" i="13"/>
  <c r="AX13" i="35"/>
  <c r="AZ13" i="35"/>
  <c r="AY13" i="35"/>
  <c r="BB13" i="35"/>
  <c r="BA13" i="35"/>
  <c r="C20" i="28"/>
  <c r="F78" i="31"/>
  <c r="M74" i="28"/>
  <c r="L74" i="28"/>
  <c r="K74" i="28"/>
  <c r="J74" i="28"/>
  <c r="I74" i="28"/>
  <c r="I12" i="41"/>
  <c r="H12" i="41"/>
  <c r="J12" i="41"/>
  <c r="J13" i="41"/>
  <c r="I13" i="41"/>
  <c r="H13" i="41"/>
  <c r="AE8" i="35"/>
  <c r="AF8" i="35"/>
  <c r="Y37" i="35"/>
  <c r="X37" i="35"/>
  <c r="F83" i="31"/>
  <c r="C132" i="28"/>
  <c r="L134" i="28"/>
  <c r="K134" i="28"/>
  <c r="J134" i="28"/>
  <c r="I134" i="28"/>
  <c r="M134" i="28"/>
  <c r="H83" i="30"/>
  <c r="J88" i="28"/>
  <c r="M88" i="28"/>
  <c r="L88" i="28"/>
  <c r="I88" i="28"/>
  <c r="K88" i="28"/>
  <c r="H56" i="31"/>
  <c r="F78" i="30"/>
  <c r="K60" i="28"/>
  <c r="I60" i="28"/>
  <c r="M60" i="28"/>
  <c r="J60" i="28"/>
  <c r="L60" i="28"/>
  <c r="L41" i="31"/>
  <c r="H274" i="30"/>
  <c r="E34" i="28"/>
  <c r="F121" i="19"/>
  <c r="H15" i="19"/>
  <c r="H28" i="19"/>
  <c r="L63" i="31"/>
  <c r="F62" i="28"/>
  <c r="L106" i="31"/>
  <c r="R21" i="22"/>
  <c r="D65" i="17"/>
  <c r="F59" i="24"/>
  <c r="L83" i="25"/>
  <c r="X48" i="19"/>
  <c r="C63" i="17"/>
  <c r="L189" i="24"/>
  <c r="X71" i="19"/>
  <c r="X127" i="19"/>
  <c r="P12" i="19"/>
  <c r="J175" i="24"/>
  <c r="P59" i="19"/>
  <c r="I138" i="17"/>
  <c r="L138" i="17"/>
  <c r="K138" i="17"/>
  <c r="J138" i="17"/>
  <c r="L173" i="24"/>
  <c r="P140" i="19"/>
  <c r="P43" i="19"/>
  <c r="I130" i="17"/>
  <c r="L130" i="17"/>
  <c r="K130" i="17"/>
  <c r="J130" i="17"/>
  <c r="K9" i="12"/>
  <c r="J9" i="12"/>
  <c r="I9" i="12"/>
  <c r="H56" i="12"/>
  <c r="N9" i="12"/>
  <c r="M9" i="12"/>
  <c r="L9" i="12"/>
  <c r="E56" i="12"/>
  <c r="M15" i="13"/>
  <c r="L15" i="13"/>
  <c r="K15" i="13"/>
  <c r="J15" i="13"/>
  <c r="I15" i="13"/>
  <c r="F103" i="8"/>
  <c r="J48" i="5"/>
  <c r="I48" i="5"/>
  <c r="L48" i="5"/>
  <c r="M48" i="5"/>
  <c r="K48" i="5"/>
  <c r="L38" i="25"/>
  <c r="J214" i="24"/>
  <c r="F130" i="24"/>
  <c r="L81" i="24"/>
  <c r="H61" i="24"/>
  <c r="F104" i="13"/>
  <c r="X24" i="12"/>
  <c r="U24" i="12"/>
  <c r="V24" i="12"/>
  <c r="W19" i="12"/>
  <c r="H215" i="24"/>
  <c r="J53" i="13"/>
  <c r="I53" i="13"/>
  <c r="M53" i="13"/>
  <c r="L53" i="13"/>
  <c r="K53" i="13"/>
  <c r="L59" i="10"/>
  <c r="M73" i="28"/>
  <c r="J73" i="28"/>
  <c r="I73" i="28"/>
  <c r="L73" i="28"/>
  <c r="K73" i="28"/>
  <c r="L83" i="17"/>
  <c r="K83" i="17"/>
  <c r="J83" i="17"/>
  <c r="I83" i="17"/>
  <c r="H91" i="17"/>
  <c r="S21" i="16"/>
  <c r="I104" i="17"/>
  <c r="L104" i="17"/>
  <c r="K104" i="17"/>
  <c r="J104" i="17"/>
  <c r="M66" i="13"/>
  <c r="L66" i="13"/>
  <c r="K66" i="13"/>
  <c r="J66" i="13"/>
  <c r="I66" i="13"/>
  <c r="J195" i="8"/>
  <c r="M86" i="28"/>
  <c r="L86" i="28"/>
  <c r="K86" i="28"/>
  <c r="J86" i="28"/>
  <c r="I86" i="28"/>
  <c r="Q21" i="16"/>
  <c r="G119" i="17"/>
  <c r="L28" i="12"/>
  <c r="K28" i="12"/>
  <c r="J28" i="12"/>
  <c r="I28" i="12"/>
  <c r="N28" i="12"/>
  <c r="M28" i="12"/>
  <c r="D135" i="17"/>
  <c r="G77" i="17"/>
  <c r="J99" i="17"/>
  <c r="I99" i="17"/>
  <c r="L99" i="17"/>
  <c r="K99" i="17"/>
  <c r="M108" i="13"/>
  <c r="L108" i="13"/>
  <c r="K108" i="13"/>
  <c r="J108" i="13"/>
  <c r="I108" i="13"/>
  <c r="H229" i="24"/>
  <c r="L209" i="24"/>
  <c r="K15" i="12"/>
  <c r="J15" i="12"/>
  <c r="I15" i="12"/>
  <c r="N15" i="12"/>
  <c r="M15" i="12"/>
  <c r="L15" i="12"/>
  <c r="L50" i="6"/>
  <c r="J50" i="6"/>
  <c r="I50" i="6"/>
  <c r="M50" i="6"/>
  <c r="K50" i="6"/>
  <c r="L65" i="10"/>
  <c r="F102" i="10"/>
  <c r="F60" i="10"/>
  <c r="J39" i="10"/>
  <c r="L193" i="8"/>
  <c r="F275" i="8"/>
  <c r="K161" i="3"/>
  <c r="N161" i="3"/>
  <c r="J161" i="3"/>
  <c r="M161" i="3"/>
  <c r="L161" i="3"/>
  <c r="H254" i="30"/>
  <c r="D129" i="37"/>
  <c r="H74" i="19"/>
  <c r="L87" i="25"/>
  <c r="J87" i="24"/>
  <c r="G48" i="28"/>
  <c r="H77" i="31"/>
  <c r="H18" i="35"/>
  <c r="I18" i="35"/>
  <c r="M33" i="28"/>
  <c r="L33" i="28"/>
  <c r="K33" i="28"/>
  <c r="J33" i="28"/>
  <c r="I33" i="28"/>
  <c r="H86" i="31"/>
  <c r="H256" i="30"/>
  <c r="W18" i="12"/>
  <c r="F107" i="19"/>
  <c r="J148" i="8"/>
  <c r="M85" i="13"/>
  <c r="L85" i="13"/>
  <c r="K85" i="13"/>
  <c r="J85" i="13"/>
  <c r="I85" i="13"/>
  <c r="J86" i="30"/>
  <c r="AA16" i="22"/>
  <c r="Z16" i="22"/>
  <c r="Y16" i="22"/>
  <c r="X16" i="22"/>
  <c r="AB16" i="22"/>
  <c r="W79" i="19"/>
  <c r="X80" i="19"/>
  <c r="N161" i="19"/>
  <c r="F109" i="8"/>
  <c r="J53" i="30"/>
  <c r="N8" i="40"/>
  <c r="L8" i="40"/>
  <c r="J108" i="31"/>
  <c r="H127" i="37"/>
  <c r="G127" i="37"/>
  <c r="F129" i="37"/>
  <c r="I127" i="37"/>
  <c r="N11" i="41"/>
  <c r="M11" i="41"/>
  <c r="L11" i="41"/>
  <c r="L100" i="31"/>
  <c r="J235" i="30"/>
  <c r="AO38" i="35"/>
  <c r="AN38" i="35"/>
  <c r="J81" i="31"/>
  <c r="H8" i="38"/>
  <c r="M8" i="38"/>
  <c r="J8" i="38"/>
  <c r="I8" i="38"/>
  <c r="H106" i="31"/>
  <c r="L187" i="30"/>
  <c r="H263" i="30"/>
  <c r="F99" i="31"/>
  <c r="K124" i="13"/>
  <c r="J124" i="13"/>
  <c r="I124" i="13"/>
  <c r="H132" i="13"/>
  <c r="M124" i="13"/>
  <c r="L124" i="13"/>
  <c r="F9" i="41"/>
  <c r="K95" i="28"/>
  <c r="J95" i="28"/>
  <c r="I95" i="28"/>
  <c r="M95" i="28"/>
  <c r="L95" i="28"/>
  <c r="AF16" i="35"/>
  <c r="AE16" i="35"/>
  <c r="K64" i="28"/>
  <c r="M64" i="28"/>
  <c r="L64" i="28"/>
  <c r="I64" i="28"/>
  <c r="J64" i="28"/>
  <c r="F85" i="31"/>
  <c r="H10" i="35"/>
  <c r="I10" i="35"/>
  <c r="J256" i="30"/>
  <c r="J53" i="31"/>
  <c r="F61" i="30"/>
  <c r="H255" i="30"/>
  <c r="L254" i="30"/>
  <c r="F276" i="30"/>
  <c r="L139" i="17"/>
  <c r="K139" i="17"/>
  <c r="J139" i="17"/>
  <c r="I139" i="17"/>
  <c r="H147" i="17"/>
  <c r="E34" i="13"/>
  <c r="L108" i="10"/>
  <c r="E48" i="13"/>
  <c r="E146" i="42"/>
  <c r="H40" i="31"/>
  <c r="F7" i="41"/>
  <c r="L229" i="30"/>
  <c r="J35" i="31"/>
  <c r="M103" i="28"/>
  <c r="L103" i="28"/>
  <c r="K103" i="28"/>
  <c r="J103" i="28"/>
  <c r="I103" i="28"/>
  <c r="P16" i="35"/>
  <c r="O16" i="35"/>
  <c r="F80" i="30"/>
  <c r="D104" i="28"/>
  <c r="AO30" i="35"/>
  <c r="AN30" i="35"/>
  <c r="F281" i="30"/>
  <c r="L105" i="31"/>
  <c r="F275" i="30"/>
  <c r="E147" i="17"/>
  <c r="D93" i="17"/>
  <c r="J40" i="12"/>
  <c r="I40" i="12"/>
  <c r="N40" i="12"/>
  <c r="M40" i="12"/>
  <c r="L40" i="12"/>
  <c r="K40" i="12"/>
  <c r="H55" i="31"/>
  <c r="F105" i="31"/>
  <c r="J100" i="31"/>
  <c r="J88" i="17"/>
  <c r="I88" i="17"/>
  <c r="L88" i="17"/>
  <c r="K88" i="17"/>
  <c r="H13" i="35"/>
  <c r="I13" i="35"/>
  <c r="E16" i="41"/>
  <c r="F16" i="41" s="1"/>
  <c r="F6" i="41"/>
  <c r="H75" i="31"/>
  <c r="F127" i="30"/>
  <c r="J274" i="30"/>
  <c r="L43" i="25"/>
  <c r="H109" i="31"/>
  <c r="W43" i="12"/>
  <c r="L107" i="25"/>
  <c r="Q20" i="13"/>
  <c r="L38" i="31"/>
  <c r="F258" i="30"/>
  <c r="L34" i="31"/>
  <c r="J47" i="28"/>
  <c r="I47" i="28"/>
  <c r="M47" i="28"/>
  <c r="L47" i="28"/>
  <c r="K47" i="28"/>
  <c r="L278" i="30"/>
  <c r="J215" i="30"/>
  <c r="L80" i="31"/>
  <c r="H237" i="24"/>
  <c r="H127" i="24"/>
  <c r="W44" i="12"/>
  <c r="L24" i="28"/>
  <c r="K24" i="28"/>
  <c r="J24" i="28"/>
  <c r="I24" i="28"/>
  <c r="M24" i="28"/>
  <c r="L276" i="30"/>
  <c r="H9" i="35"/>
  <c r="I9" i="35"/>
  <c r="G134" i="38"/>
  <c r="I134" i="38"/>
  <c r="H134" i="38"/>
  <c r="J283" i="30"/>
  <c r="F163" i="30"/>
  <c r="AZ17" i="35"/>
  <c r="AY17" i="35"/>
  <c r="BB17" i="35"/>
  <c r="AX17" i="35"/>
  <c r="BA17" i="35"/>
  <c r="J87" i="30"/>
  <c r="I159" i="28"/>
  <c r="M159" i="28"/>
  <c r="L159" i="28"/>
  <c r="K159" i="28"/>
  <c r="J159" i="28"/>
  <c r="F251" i="30"/>
  <c r="C62" i="28"/>
  <c r="H60" i="30"/>
  <c r="J77" i="24"/>
  <c r="P10" i="19"/>
  <c r="O9" i="19"/>
  <c r="R27" i="19" s="1"/>
  <c r="W93" i="19"/>
  <c r="X94" i="19"/>
  <c r="P82" i="19"/>
  <c r="V12" i="14"/>
  <c r="U12" i="14"/>
  <c r="T12" i="14"/>
  <c r="X85" i="19"/>
  <c r="J6" i="39"/>
  <c r="H6" i="39"/>
  <c r="I6" i="39"/>
  <c r="F9" i="40"/>
  <c r="N10" i="39"/>
  <c r="M10" i="39"/>
  <c r="L10" i="39"/>
  <c r="J99" i="31"/>
  <c r="L209" i="30"/>
  <c r="D34" i="28"/>
  <c r="L251" i="30"/>
  <c r="J257" i="30"/>
  <c r="F255" i="30"/>
  <c r="F97" i="31"/>
  <c r="K79" i="28"/>
  <c r="J79" i="28"/>
  <c r="I79" i="28"/>
  <c r="M79" i="28"/>
  <c r="L79" i="28"/>
  <c r="M87" i="28"/>
  <c r="K87" i="28"/>
  <c r="J87" i="28"/>
  <c r="I87" i="28"/>
  <c r="L87" i="28"/>
  <c r="L59" i="17"/>
  <c r="K59" i="17"/>
  <c r="J59" i="17"/>
  <c r="I59" i="17"/>
  <c r="L126" i="13"/>
  <c r="K126" i="13"/>
  <c r="J126" i="13"/>
  <c r="I126" i="13"/>
  <c r="M126" i="13"/>
  <c r="F274" i="30"/>
  <c r="F76" i="31"/>
  <c r="L98" i="25"/>
  <c r="X76" i="19"/>
  <c r="H163" i="24"/>
  <c r="X112" i="19"/>
  <c r="P29" i="19"/>
  <c r="F143" i="24"/>
  <c r="X140" i="19"/>
  <c r="X115" i="19"/>
  <c r="H16" i="19"/>
  <c r="L89" i="17"/>
  <c r="K89" i="17"/>
  <c r="J89" i="17"/>
  <c r="I89" i="17"/>
  <c r="R116" i="19"/>
  <c r="P116" i="19"/>
  <c r="I137" i="17"/>
  <c r="L137" i="17"/>
  <c r="K137" i="17"/>
  <c r="J137" i="17"/>
  <c r="P158" i="19"/>
  <c r="R158" i="19"/>
  <c r="R21" i="17"/>
  <c r="L114" i="17"/>
  <c r="K114" i="17"/>
  <c r="J114" i="17"/>
  <c r="I114" i="17"/>
  <c r="H58" i="19"/>
  <c r="E55" i="12"/>
  <c r="AN11" i="35"/>
  <c r="AR11" i="35"/>
  <c r="AQ11" i="35"/>
  <c r="AP11" i="35"/>
  <c r="AO11" i="35"/>
  <c r="H208" i="24"/>
  <c r="F188" i="24"/>
  <c r="H78" i="24"/>
  <c r="F37" i="24"/>
  <c r="F15" i="24"/>
  <c r="V21" i="15"/>
  <c r="AA13" i="15"/>
  <c r="Z13" i="15"/>
  <c r="Y13" i="15"/>
  <c r="X13" i="15"/>
  <c r="W13" i="15"/>
  <c r="Z12" i="13"/>
  <c r="Y12" i="13"/>
  <c r="X12" i="13"/>
  <c r="W12" i="13"/>
  <c r="V20" i="13"/>
  <c r="AA12" i="13"/>
  <c r="L80" i="25"/>
  <c r="J267" i="24"/>
  <c r="L265" i="24"/>
  <c r="C146" i="13"/>
  <c r="K47" i="12"/>
  <c r="J47" i="12"/>
  <c r="I47" i="12"/>
  <c r="N47" i="12"/>
  <c r="M47" i="12"/>
  <c r="L47" i="12"/>
  <c r="W20" i="12"/>
  <c r="F42" i="8"/>
  <c r="Y14" i="16"/>
  <c r="X14" i="16"/>
  <c r="W14" i="16"/>
  <c r="Z14" i="16"/>
  <c r="I141" i="17"/>
  <c r="L141" i="17"/>
  <c r="K141" i="17"/>
  <c r="J141" i="17"/>
  <c r="L87" i="17"/>
  <c r="K87" i="17"/>
  <c r="J87" i="17"/>
  <c r="I87" i="17"/>
  <c r="L111" i="17"/>
  <c r="K111" i="17"/>
  <c r="J111" i="17"/>
  <c r="I111" i="17"/>
  <c r="H119" i="17"/>
  <c r="I40" i="13"/>
  <c r="H48" i="13"/>
  <c r="M40" i="13"/>
  <c r="L40" i="13"/>
  <c r="K40" i="13"/>
  <c r="J40" i="13"/>
  <c r="F153" i="8"/>
  <c r="M114" i="28"/>
  <c r="L114" i="28"/>
  <c r="K114" i="28"/>
  <c r="I114" i="28"/>
  <c r="J114" i="28"/>
  <c r="K151" i="28"/>
  <c r="J151" i="28"/>
  <c r="I151" i="28"/>
  <c r="M151" i="28"/>
  <c r="L151" i="28"/>
  <c r="L42" i="12"/>
  <c r="K42" i="12"/>
  <c r="J42" i="12"/>
  <c r="I42" i="12"/>
  <c r="N42" i="12"/>
  <c r="M42" i="12"/>
  <c r="H195" i="8"/>
  <c r="J191" i="24"/>
  <c r="F87" i="24"/>
  <c r="W21" i="22"/>
  <c r="AB13" i="22"/>
  <c r="AA13" i="22"/>
  <c r="Z13" i="22"/>
  <c r="Y13" i="22"/>
  <c r="X13" i="22"/>
  <c r="X52" i="19"/>
  <c r="W51" i="19"/>
  <c r="X132" i="19"/>
  <c r="H82" i="10"/>
  <c r="H145" i="8"/>
  <c r="J127" i="8"/>
  <c r="L129" i="8"/>
  <c r="L128" i="8"/>
  <c r="F167" i="8"/>
  <c r="U41" i="12"/>
  <c r="X41" i="12"/>
  <c r="V41" i="12"/>
  <c r="M50" i="3"/>
  <c r="L50" i="3"/>
  <c r="J50" i="3"/>
  <c r="K50" i="3"/>
  <c r="H36" i="31"/>
  <c r="J78" i="24"/>
  <c r="H257" i="30"/>
  <c r="F86" i="30"/>
  <c r="L43" i="31"/>
  <c r="F16" i="24"/>
  <c r="H58" i="24"/>
  <c r="J276" i="30"/>
  <c r="F10" i="38"/>
  <c r="F257" i="30"/>
  <c r="F256" i="30"/>
  <c r="F57" i="24"/>
  <c r="I33" i="13"/>
  <c r="M33" i="13"/>
  <c r="L33" i="13"/>
  <c r="K33" i="13"/>
  <c r="J33" i="13"/>
  <c r="D77" i="17"/>
  <c r="S9" i="16"/>
  <c r="C119" i="17"/>
  <c r="U20" i="13"/>
  <c r="H43" i="19"/>
  <c r="H87" i="24"/>
  <c r="M109" i="13"/>
  <c r="L109" i="13"/>
  <c r="K109" i="13"/>
  <c r="J109" i="13"/>
  <c r="I109" i="13"/>
  <c r="L121" i="30"/>
  <c r="F31" i="31"/>
  <c r="H56" i="30"/>
  <c r="H77" i="30"/>
  <c r="L128" i="28"/>
  <c r="K128" i="28"/>
  <c r="J128" i="28"/>
  <c r="I128" i="28"/>
  <c r="M128" i="28"/>
  <c r="L53" i="31"/>
  <c r="F54" i="30"/>
  <c r="R123" i="19"/>
  <c r="P123" i="19"/>
  <c r="H54" i="19"/>
  <c r="H124" i="19"/>
  <c r="V91" i="19"/>
  <c r="L251" i="8"/>
  <c r="L14" i="41"/>
  <c r="N14" i="41"/>
  <c r="M14" i="41"/>
  <c r="Y15" i="35"/>
  <c r="X15" i="35"/>
  <c r="M8" i="39"/>
  <c r="J8" i="39"/>
  <c r="I8" i="39"/>
  <c r="H8" i="39"/>
  <c r="H283" i="30"/>
  <c r="J62" i="31"/>
  <c r="L217" i="30"/>
  <c r="E48" i="28"/>
  <c r="J106" i="31"/>
  <c r="J189" i="30"/>
  <c r="H169" i="30"/>
  <c r="F53" i="31"/>
  <c r="L260" i="30"/>
  <c r="J236" i="24"/>
  <c r="L84" i="24"/>
  <c r="N8" i="39"/>
  <c r="L8" i="39"/>
  <c r="L78" i="31"/>
  <c r="H76" i="31"/>
  <c r="J145" i="30"/>
  <c r="L36" i="28"/>
  <c r="K36" i="28"/>
  <c r="J36" i="28"/>
  <c r="I36" i="28"/>
  <c r="M36" i="28"/>
  <c r="L263" i="30"/>
  <c r="F283" i="30"/>
  <c r="L60" i="25"/>
  <c r="F56" i="31"/>
  <c r="N18" i="12"/>
  <c r="M18" i="12"/>
  <c r="L18" i="12"/>
  <c r="K18" i="12"/>
  <c r="J18" i="12"/>
  <c r="I18" i="12"/>
  <c r="L99" i="31"/>
  <c r="G147" i="17"/>
  <c r="R7" i="38"/>
  <c r="T7" i="38"/>
  <c r="AA19" i="38" s="1"/>
  <c r="S7" i="38"/>
  <c r="Q7" i="38"/>
  <c r="P7" i="38"/>
  <c r="J64" i="30"/>
  <c r="M125" i="28"/>
  <c r="L125" i="28"/>
  <c r="K125" i="28"/>
  <c r="J125" i="28"/>
  <c r="I125" i="28"/>
  <c r="AF18" i="35"/>
  <c r="AE18" i="35"/>
  <c r="H279" i="30"/>
  <c r="L253" i="30"/>
  <c r="L33" i="31"/>
  <c r="F273" i="30"/>
  <c r="M155" i="28"/>
  <c r="I155" i="28"/>
  <c r="L155" i="28"/>
  <c r="K155" i="28"/>
  <c r="J155" i="28"/>
  <c r="H12" i="35"/>
  <c r="I12" i="35"/>
  <c r="N6" i="39"/>
  <c r="M6" i="39"/>
  <c r="L6" i="39"/>
  <c r="F84" i="10"/>
  <c r="L41" i="25"/>
  <c r="I40" i="35"/>
  <c r="L273" i="30"/>
  <c r="H83" i="31"/>
  <c r="M81" i="28"/>
  <c r="L81" i="28"/>
  <c r="K81" i="28"/>
  <c r="J81" i="28"/>
  <c r="I81" i="28"/>
  <c r="AR13" i="35"/>
  <c r="AQ13" i="35"/>
  <c r="AP13" i="35"/>
  <c r="AO13" i="35"/>
  <c r="AN13" i="35"/>
  <c r="H85" i="31"/>
  <c r="J123" i="30"/>
  <c r="L67" i="28"/>
  <c r="K67" i="28"/>
  <c r="M67" i="28"/>
  <c r="J67" i="28"/>
  <c r="I67" i="28"/>
  <c r="L262" i="30"/>
  <c r="H147" i="30"/>
  <c r="Z10" i="22"/>
  <c r="Y10" i="22"/>
  <c r="X10" i="22"/>
  <c r="AB10" i="22"/>
  <c r="AA10" i="22"/>
  <c r="H59" i="24"/>
  <c r="P18" i="19"/>
  <c r="X111" i="19"/>
  <c r="W119" i="19"/>
  <c r="K52" i="13"/>
  <c r="J52" i="13"/>
  <c r="I52" i="13"/>
  <c r="M52" i="13"/>
  <c r="L52" i="13"/>
  <c r="L285" i="30"/>
  <c r="I140" i="41"/>
  <c r="H140" i="41"/>
  <c r="G140" i="41"/>
  <c r="H63" i="31"/>
  <c r="F77" i="31"/>
  <c r="C146" i="28"/>
  <c r="M122" i="28"/>
  <c r="K122" i="28"/>
  <c r="J122" i="28"/>
  <c r="I122" i="28"/>
  <c r="L122" i="28"/>
  <c r="Y11" i="35"/>
  <c r="X11" i="35"/>
  <c r="J85" i="30"/>
  <c r="I120" i="28"/>
  <c r="M120" i="28"/>
  <c r="J120" i="28"/>
  <c r="L120" i="28"/>
  <c r="K120" i="28"/>
  <c r="X13" i="35"/>
  <c r="Y13" i="35"/>
  <c r="F87" i="30"/>
  <c r="H217" i="30"/>
  <c r="L104" i="31"/>
  <c r="D160" i="28"/>
  <c r="J9" i="41"/>
  <c r="I9" i="41"/>
  <c r="H9" i="41"/>
  <c r="V9" i="19"/>
  <c r="AN17" i="35"/>
  <c r="AO17" i="35"/>
  <c r="AR17" i="35"/>
  <c r="AQ17" i="35"/>
  <c r="AP17" i="35"/>
  <c r="N7" i="41"/>
  <c r="M7" i="41"/>
  <c r="L7" i="41"/>
  <c r="H134" i="40"/>
  <c r="G134" i="40"/>
  <c r="I134" i="40"/>
  <c r="H42" i="31"/>
  <c r="J65" i="30"/>
  <c r="G132" i="28"/>
  <c r="J56" i="28"/>
  <c r="I56" i="28"/>
  <c r="K56" i="28"/>
  <c r="M56" i="28"/>
  <c r="L56" i="28"/>
  <c r="F35" i="31"/>
  <c r="L63" i="25"/>
  <c r="J27" i="12"/>
  <c r="I27" i="12"/>
  <c r="N27" i="12"/>
  <c r="M27" i="12"/>
  <c r="L27" i="12"/>
  <c r="K27" i="12"/>
  <c r="H43" i="31"/>
  <c r="F37" i="31"/>
  <c r="L62" i="25"/>
  <c r="L233" i="24"/>
  <c r="X67" i="19"/>
  <c r="J233" i="24"/>
  <c r="R109" i="19"/>
  <c r="P109" i="19"/>
  <c r="R31" i="19"/>
  <c r="P31" i="19"/>
  <c r="Z14" i="17"/>
  <c r="Y14" i="17"/>
  <c r="X14" i="17"/>
  <c r="W14" i="17"/>
  <c r="F215" i="24"/>
  <c r="R74" i="19"/>
  <c r="P74" i="19"/>
  <c r="L72" i="17"/>
  <c r="K72" i="17"/>
  <c r="J72" i="17"/>
  <c r="I72" i="17"/>
  <c r="L195" i="24"/>
  <c r="P151" i="19"/>
  <c r="R151" i="19"/>
  <c r="H38" i="19"/>
  <c r="G37" i="19"/>
  <c r="K96" i="17"/>
  <c r="J96" i="17"/>
  <c r="I96" i="17"/>
  <c r="L96" i="17"/>
  <c r="R96" i="19"/>
  <c r="P96" i="19"/>
  <c r="H56" i="19"/>
  <c r="F147" i="17"/>
  <c r="H127" i="19"/>
  <c r="H164" i="24"/>
  <c r="H159" i="19"/>
  <c r="W39" i="12"/>
  <c r="W40" i="12"/>
  <c r="L42" i="10"/>
  <c r="C20" i="13"/>
  <c r="J53" i="10"/>
  <c r="AE12" i="35"/>
  <c r="AF12" i="35"/>
  <c r="R100" i="19"/>
  <c r="P100" i="19"/>
  <c r="R145" i="19"/>
  <c r="P145" i="19"/>
  <c r="H53" i="19"/>
  <c r="H73" i="19"/>
  <c r="H145" i="19"/>
  <c r="H87" i="19"/>
  <c r="M41" i="12"/>
  <c r="L41" i="12"/>
  <c r="K41" i="12"/>
  <c r="J41" i="12"/>
  <c r="I41" i="12"/>
  <c r="N41" i="12"/>
  <c r="F97" i="10"/>
  <c r="H17" i="2"/>
  <c r="H79" i="24"/>
  <c r="AB18" i="22"/>
  <c r="AA18" i="22"/>
  <c r="Z18" i="22"/>
  <c r="Y18" i="22"/>
  <c r="X18" i="22"/>
  <c r="AB11" i="22"/>
  <c r="AA11" i="22"/>
  <c r="Z11" i="22"/>
  <c r="Y11" i="22"/>
  <c r="X11" i="22"/>
  <c r="J84" i="24"/>
  <c r="X66" i="19"/>
  <c r="W65" i="19"/>
  <c r="J125" i="24"/>
  <c r="L55" i="25"/>
  <c r="J262" i="24"/>
  <c r="H238" i="24"/>
  <c r="K18" i="13"/>
  <c r="J18" i="13"/>
  <c r="I18" i="13"/>
  <c r="M18" i="13"/>
  <c r="L18" i="13"/>
  <c r="F152" i="24"/>
  <c r="L85" i="24"/>
  <c r="J174" i="8"/>
  <c r="X46" i="19"/>
  <c r="X152" i="19"/>
  <c r="R58" i="19"/>
  <c r="P58" i="19"/>
  <c r="P160" i="19"/>
  <c r="R160" i="19"/>
  <c r="Z14" i="15"/>
  <c r="Y14" i="15"/>
  <c r="X14" i="15"/>
  <c r="W14" i="15"/>
  <c r="AA14" i="15"/>
  <c r="J74" i="13"/>
  <c r="I74" i="13"/>
  <c r="M74" i="13"/>
  <c r="L74" i="13"/>
  <c r="K74" i="13"/>
  <c r="R13" i="19"/>
  <c r="P13" i="19"/>
  <c r="O21" i="19"/>
  <c r="L61" i="13"/>
  <c r="K61" i="13"/>
  <c r="J61" i="13"/>
  <c r="I61" i="13"/>
  <c r="M61" i="13"/>
  <c r="L51" i="6"/>
  <c r="J51" i="6"/>
  <c r="K51" i="6"/>
  <c r="M51" i="6"/>
  <c r="I51" i="6"/>
  <c r="L219" i="8"/>
  <c r="F141" i="8"/>
  <c r="H20" i="10"/>
  <c r="I36" i="5"/>
  <c r="J36" i="5"/>
  <c r="L36" i="5"/>
  <c r="M36" i="5"/>
  <c r="K36" i="5"/>
  <c r="V17" i="12"/>
  <c r="U17" i="12"/>
  <c r="X17" i="12"/>
  <c r="G132" i="13"/>
  <c r="M25" i="5"/>
  <c r="L25" i="5"/>
  <c r="I25" i="5"/>
  <c r="J25" i="5"/>
  <c r="K25" i="5"/>
  <c r="F56" i="30"/>
  <c r="F239" i="30"/>
  <c r="P111" i="19"/>
  <c r="O119" i="19"/>
  <c r="R111" i="19"/>
  <c r="L59" i="30"/>
  <c r="R8" i="40"/>
  <c r="P8" i="40"/>
  <c r="S8" i="40"/>
  <c r="Q8" i="40"/>
  <c r="T8" i="40"/>
  <c r="H102" i="31"/>
  <c r="J254" i="30"/>
  <c r="M57" i="28"/>
  <c r="K57" i="28"/>
  <c r="L57" i="28"/>
  <c r="J57" i="28"/>
  <c r="I57" i="28"/>
  <c r="F43" i="31"/>
  <c r="F252" i="30"/>
  <c r="W35" i="12"/>
  <c r="L259" i="24"/>
  <c r="K94" i="28"/>
  <c r="I94" i="28"/>
  <c r="M94" i="28"/>
  <c r="L94" i="28"/>
  <c r="J94" i="28"/>
  <c r="X56" i="19"/>
  <c r="M129" i="28"/>
  <c r="L129" i="28"/>
  <c r="K129" i="28"/>
  <c r="J129" i="28"/>
  <c r="I129" i="28"/>
  <c r="M142" i="41"/>
  <c r="L142" i="41"/>
  <c r="O142" i="41"/>
  <c r="N142" i="41"/>
  <c r="F57" i="30"/>
  <c r="M112" i="28"/>
  <c r="L112" i="28"/>
  <c r="K112" i="28"/>
  <c r="J112" i="28"/>
  <c r="I112" i="28"/>
  <c r="G104" i="28"/>
  <c r="L84" i="31"/>
  <c r="D20" i="28"/>
  <c r="C104" i="28"/>
  <c r="V21" i="19"/>
  <c r="F121" i="17"/>
  <c r="E51" i="17"/>
  <c r="H54" i="31"/>
  <c r="AP9" i="35"/>
  <c r="AO9" i="35"/>
  <c r="AN9" i="35"/>
  <c r="AR9" i="35"/>
  <c r="AQ9" i="35"/>
  <c r="H9" i="38"/>
  <c r="M9" i="38"/>
  <c r="J9" i="38"/>
  <c r="I9" i="38"/>
  <c r="F101" i="31"/>
  <c r="J25" i="28"/>
  <c r="I25" i="28"/>
  <c r="M25" i="28"/>
  <c r="L25" i="28"/>
  <c r="K25" i="28"/>
  <c r="H54" i="30"/>
  <c r="L58" i="28"/>
  <c r="K58" i="28"/>
  <c r="M58" i="28"/>
  <c r="J58" i="28"/>
  <c r="I58" i="28"/>
  <c r="H81" i="30"/>
  <c r="K97" i="28"/>
  <c r="I97" i="28"/>
  <c r="J97" i="28"/>
  <c r="M97" i="28"/>
  <c r="L97" i="28"/>
  <c r="L78" i="28"/>
  <c r="K78" i="28"/>
  <c r="J78" i="28"/>
  <c r="I78" i="28"/>
  <c r="M78" i="28"/>
  <c r="L102" i="31"/>
  <c r="D76" i="28"/>
  <c r="H82" i="19"/>
  <c r="H151" i="19"/>
  <c r="L237" i="8"/>
  <c r="I28" i="28"/>
  <c r="M28" i="28"/>
  <c r="L28" i="28"/>
  <c r="K28" i="28"/>
  <c r="J28" i="28"/>
  <c r="H281" i="30"/>
  <c r="C16" i="41"/>
  <c r="M113" i="28"/>
  <c r="K113" i="28"/>
  <c r="J113" i="28"/>
  <c r="I113" i="28"/>
  <c r="L113" i="28"/>
  <c r="J278" i="30"/>
  <c r="F219" i="30"/>
  <c r="L284" i="30"/>
  <c r="H213" i="30"/>
  <c r="H16" i="35"/>
  <c r="I16" i="35"/>
  <c r="M89" i="13"/>
  <c r="L89" i="13"/>
  <c r="K89" i="13"/>
  <c r="J89" i="13"/>
  <c r="I89" i="13"/>
  <c r="J7" i="38"/>
  <c r="I7" i="38"/>
  <c r="H7" i="38"/>
  <c r="K37" i="12"/>
  <c r="J37" i="12"/>
  <c r="I37" i="12"/>
  <c r="N37" i="12"/>
  <c r="M37" i="12"/>
  <c r="L37" i="12"/>
  <c r="T13" i="41"/>
  <c r="P13" i="41"/>
  <c r="S13" i="41"/>
  <c r="R13" i="41"/>
  <c r="Q13" i="41"/>
  <c r="E146" i="43"/>
  <c r="L101" i="31"/>
  <c r="L58" i="31"/>
  <c r="D90" i="28"/>
  <c r="BB11" i="35"/>
  <c r="AW22" i="35"/>
  <c r="BA11" i="35"/>
  <c r="AX11" i="35"/>
  <c r="AZ11" i="35"/>
  <c r="AY11" i="35"/>
  <c r="H80" i="31"/>
  <c r="H113" i="19"/>
  <c r="F65" i="19"/>
  <c r="L40" i="31"/>
  <c r="H229" i="30"/>
  <c r="I9" i="40"/>
  <c r="M9" i="40"/>
  <c r="H9" i="40"/>
  <c r="Q10" i="41"/>
  <c r="P10" i="41"/>
  <c r="T10" i="41"/>
  <c r="S10" i="41"/>
  <c r="R10" i="41"/>
  <c r="H99" i="31"/>
  <c r="F103" i="31"/>
  <c r="L108" i="25"/>
  <c r="J79" i="30"/>
  <c r="L127" i="28"/>
  <c r="K127" i="28"/>
  <c r="J127" i="28"/>
  <c r="I127" i="28"/>
  <c r="M127" i="28"/>
  <c r="H55" i="30"/>
  <c r="K42" i="28"/>
  <c r="J42" i="28"/>
  <c r="I42" i="28"/>
  <c r="M42" i="28"/>
  <c r="L42" i="28"/>
  <c r="F81" i="30"/>
  <c r="M158" i="28"/>
  <c r="K158" i="28"/>
  <c r="J158" i="28"/>
  <c r="I158" i="28"/>
  <c r="L158" i="28"/>
  <c r="L87" i="31"/>
  <c r="P20" i="19"/>
  <c r="R20" i="19"/>
  <c r="F7" i="38"/>
  <c r="F255" i="24"/>
  <c r="N12" i="41"/>
  <c r="M12" i="41"/>
  <c r="L12" i="41"/>
  <c r="C146" i="43"/>
  <c r="J219" i="30"/>
  <c r="F76" i="30"/>
  <c r="F36" i="31"/>
  <c r="L84" i="28"/>
  <c r="K84" i="28"/>
  <c r="J84" i="28"/>
  <c r="I84" i="28"/>
  <c r="M84" i="28"/>
  <c r="I96" i="28"/>
  <c r="H104" i="28"/>
  <c r="L96" i="28"/>
  <c r="M96" i="28"/>
  <c r="K96" i="28"/>
  <c r="J96" i="28"/>
  <c r="L53" i="17"/>
  <c r="K53" i="17"/>
  <c r="J53" i="17"/>
  <c r="I53" i="17"/>
  <c r="AF13" i="35"/>
  <c r="AE13" i="35"/>
  <c r="L80" i="30"/>
  <c r="K142" i="28"/>
  <c r="J142" i="28"/>
  <c r="L142" i="28"/>
  <c r="I142" i="28"/>
  <c r="M142" i="28"/>
  <c r="L103" i="31"/>
  <c r="K11" i="28"/>
  <c r="J11" i="28"/>
  <c r="I11" i="28"/>
  <c r="M11" i="28"/>
  <c r="L11" i="28"/>
  <c r="L42" i="31"/>
  <c r="F235" i="30"/>
  <c r="AO34" i="35"/>
  <c r="AN34" i="35"/>
  <c r="J102" i="31"/>
  <c r="F149" i="30"/>
  <c r="W149" i="19"/>
  <c r="X150" i="19"/>
  <c r="X90" i="19"/>
  <c r="P138" i="19"/>
  <c r="R138" i="19"/>
  <c r="V36" i="12"/>
  <c r="U36" i="12"/>
  <c r="X36" i="12"/>
  <c r="K37" i="6"/>
  <c r="M37" i="6"/>
  <c r="J37" i="6"/>
  <c r="I37" i="6"/>
  <c r="L37" i="6"/>
  <c r="H8" i="35"/>
  <c r="I8" i="35"/>
  <c r="J76" i="31"/>
  <c r="AN31" i="35"/>
  <c r="AO31" i="35"/>
  <c r="W133" i="19"/>
  <c r="X125" i="19"/>
  <c r="X10" i="19"/>
  <c r="W9" i="19"/>
  <c r="F119" i="24"/>
  <c r="P139" i="19"/>
  <c r="R139" i="19"/>
  <c r="O147" i="19"/>
  <c r="F63" i="17"/>
  <c r="J94" i="17"/>
  <c r="I94" i="17"/>
  <c r="H93" i="17"/>
  <c r="L94" i="17"/>
  <c r="K94" i="17"/>
  <c r="H95" i="19"/>
  <c r="I157" i="17"/>
  <c r="L157" i="17"/>
  <c r="K157" i="17"/>
  <c r="J157" i="17"/>
  <c r="H62" i="19"/>
  <c r="H85" i="19"/>
  <c r="J148" i="24"/>
  <c r="H155" i="19"/>
  <c r="Q9" i="16"/>
  <c r="L78" i="24"/>
  <c r="L185" i="8"/>
  <c r="U46" i="5"/>
  <c r="V46" i="5"/>
  <c r="T46" i="5"/>
  <c r="S46" i="5"/>
  <c r="W46" i="5"/>
  <c r="H33" i="31"/>
  <c r="H79" i="30"/>
  <c r="R130" i="19"/>
  <c r="P130" i="19"/>
  <c r="H158" i="19"/>
  <c r="H146" i="19"/>
  <c r="H139" i="19"/>
  <c r="G147" i="19"/>
  <c r="V161" i="19"/>
  <c r="N77" i="19"/>
  <c r="L100" i="10"/>
  <c r="AF15" i="35"/>
  <c r="AE15" i="35"/>
  <c r="T21" i="22"/>
  <c r="H65" i="24"/>
  <c r="J82" i="24"/>
  <c r="X61" i="19"/>
  <c r="X102" i="19"/>
  <c r="X116" i="19"/>
  <c r="L54" i="25"/>
  <c r="H185" i="24"/>
  <c r="J189" i="24"/>
  <c r="F171" i="24"/>
  <c r="L151" i="24"/>
  <c r="F232" i="24"/>
  <c r="H128" i="24"/>
  <c r="F108" i="24"/>
  <c r="P14" i="35"/>
  <c r="O14" i="35"/>
  <c r="L190" i="24"/>
  <c r="F78" i="24"/>
  <c r="V79" i="19"/>
  <c r="L281" i="30"/>
  <c r="F133" i="19"/>
  <c r="X43" i="19"/>
  <c r="H26" i="19"/>
  <c r="E76" i="13"/>
  <c r="W18" i="17"/>
  <c r="Z18" i="17"/>
  <c r="Y18" i="17"/>
  <c r="X18" i="17"/>
  <c r="W10" i="15"/>
  <c r="AA10" i="15"/>
  <c r="Z10" i="15"/>
  <c r="Y10" i="15"/>
  <c r="X10" i="15"/>
  <c r="K211" i="3"/>
  <c r="N211" i="3"/>
  <c r="M211" i="3"/>
  <c r="L211" i="3"/>
  <c r="J211" i="3"/>
  <c r="L78" i="8"/>
  <c r="V51" i="12"/>
  <c r="U51" i="12"/>
  <c r="X51" i="12"/>
  <c r="F35" i="8"/>
  <c r="H43" i="2"/>
  <c r="F65" i="10"/>
  <c r="H190" i="8"/>
  <c r="J189" i="8"/>
  <c r="L148" i="8"/>
  <c r="G37" i="14"/>
  <c r="E20" i="28"/>
  <c r="M66" i="28"/>
  <c r="L66" i="28"/>
  <c r="J66" i="28"/>
  <c r="I66" i="28"/>
  <c r="K66" i="28"/>
  <c r="X153" i="19"/>
  <c r="W161" i="19"/>
  <c r="L110" i="28"/>
  <c r="K110" i="28"/>
  <c r="J110" i="28"/>
  <c r="I110" i="28"/>
  <c r="H118" i="28"/>
  <c r="M110" i="28"/>
  <c r="E160" i="28"/>
  <c r="F125" i="8"/>
  <c r="F8" i="38"/>
  <c r="F102" i="31"/>
  <c r="J259" i="30"/>
  <c r="L102" i="28"/>
  <c r="J102" i="28"/>
  <c r="K102" i="28"/>
  <c r="I102" i="28"/>
  <c r="M102" i="28"/>
  <c r="F48" i="28"/>
  <c r="X84" i="19"/>
  <c r="I92" i="28"/>
  <c r="M92" i="28"/>
  <c r="L92" i="28"/>
  <c r="K92" i="28"/>
  <c r="J92" i="28"/>
  <c r="O143" i="41"/>
  <c r="N143" i="41"/>
  <c r="M143" i="41"/>
  <c r="L143" i="41"/>
  <c r="J282" i="30"/>
  <c r="H41" i="31"/>
  <c r="J126" i="24"/>
  <c r="I39" i="13"/>
  <c r="M39" i="13"/>
  <c r="L39" i="13"/>
  <c r="K39" i="13"/>
  <c r="J39" i="13"/>
  <c r="J62" i="17"/>
  <c r="I62" i="17"/>
  <c r="L62" i="17"/>
  <c r="K62" i="17"/>
  <c r="F79" i="31"/>
  <c r="R25" i="19"/>
  <c r="P25" i="19"/>
  <c r="H143" i="8"/>
  <c r="H82" i="31"/>
  <c r="L100" i="17"/>
  <c r="K100" i="17"/>
  <c r="J100" i="17"/>
  <c r="I100" i="17"/>
  <c r="J59" i="30"/>
  <c r="K127" i="17"/>
  <c r="J127" i="17"/>
  <c r="I127" i="17"/>
  <c r="L127" i="17"/>
  <c r="N13" i="41"/>
  <c r="M13" i="41"/>
  <c r="L13" i="41"/>
  <c r="AN39" i="35"/>
  <c r="AO39" i="35"/>
  <c r="J103" i="31"/>
  <c r="L259" i="30"/>
  <c r="G90" i="28"/>
  <c r="L255" i="30"/>
  <c r="H260" i="30"/>
  <c r="E146" i="28"/>
  <c r="F279" i="30"/>
  <c r="F109" i="31"/>
  <c r="M138" i="28"/>
  <c r="L138" i="28"/>
  <c r="K138" i="28"/>
  <c r="J138" i="28"/>
  <c r="I138" i="28"/>
  <c r="H146" i="28"/>
  <c r="J125" i="17"/>
  <c r="I125" i="17"/>
  <c r="H133" i="17"/>
  <c r="L125" i="17"/>
  <c r="K125" i="17"/>
  <c r="S21" i="17"/>
  <c r="J57" i="30"/>
  <c r="F207" i="30"/>
  <c r="P8" i="41"/>
  <c r="R8" i="41"/>
  <c r="T8" i="41"/>
  <c r="S8" i="41"/>
  <c r="Q8" i="41"/>
  <c r="J39" i="31"/>
  <c r="F238" i="30"/>
  <c r="Y9" i="35"/>
  <c r="X9" i="35"/>
  <c r="J58" i="31"/>
  <c r="J143" i="28"/>
  <c r="K143" i="28"/>
  <c r="I143" i="28"/>
  <c r="M143" i="28"/>
  <c r="L143" i="28"/>
  <c r="F84" i="30"/>
  <c r="L150" i="28"/>
  <c r="I150" i="28"/>
  <c r="M150" i="28"/>
  <c r="K150" i="28"/>
  <c r="J150" i="28"/>
  <c r="J251" i="30"/>
  <c r="K40" i="28"/>
  <c r="J40" i="28"/>
  <c r="I40" i="28"/>
  <c r="H48" i="28"/>
  <c r="M40" i="28"/>
  <c r="L40" i="28"/>
  <c r="L54" i="31"/>
  <c r="D48" i="28"/>
  <c r="D119" i="17"/>
  <c r="F76" i="28"/>
  <c r="N144" i="41"/>
  <c r="M144" i="41"/>
  <c r="L144" i="41"/>
  <c r="O144" i="41"/>
  <c r="C146" i="42"/>
  <c r="L9" i="39"/>
  <c r="N9" i="39"/>
  <c r="F277" i="30"/>
  <c r="G76" i="28"/>
  <c r="L39" i="31"/>
  <c r="L109" i="31"/>
  <c r="F146" i="28"/>
  <c r="J156" i="28"/>
  <c r="M156" i="28"/>
  <c r="L156" i="28"/>
  <c r="K156" i="28"/>
  <c r="I156" i="28"/>
  <c r="L195" i="30"/>
  <c r="J27" i="28"/>
  <c r="I27" i="28"/>
  <c r="M27" i="28"/>
  <c r="L27" i="28"/>
  <c r="K27" i="28"/>
  <c r="AZ15" i="35"/>
  <c r="AY15" i="35"/>
  <c r="BB15" i="35"/>
  <c r="AX15" i="35"/>
  <c r="BA15" i="35"/>
  <c r="H60" i="31"/>
  <c r="H57" i="30"/>
  <c r="H70" i="19"/>
  <c r="F213" i="8"/>
  <c r="I138" i="41"/>
  <c r="H138" i="41"/>
  <c r="G138" i="41"/>
  <c r="T9" i="40"/>
  <c r="P9" i="40"/>
  <c r="S9" i="40"/>
  <c r="R9" i="40"/>
  <c r="Q9" i="40"/>
  <c r="H282" i="30"/>
  <c r="J65" i="28"/>
  <c r="I65" i="28"/>
  <c r="L65" i="28"/>
  <c r="K65" i="28"/>
  <c r="M65" i="28"/>
  <c r="F54" i="31"/>
  <c r="L84" i="25"/>
  <c r="F86" i="31"/>
  <c r="C160" i="28"/>
  <c r="I59" i="28"/>
  <c r="M59" i="28"/>
  <c r="L59" i="28"/>
  <c r="K59" i="28"/>
  <c r="J59" i="28"/>
  <c r="F85" i="30"/>
  <c r="J79" i="31"/>
  <c r="H65" i="17"/>
  <c r="L66" i="17"/>
  <c r="K66" i="17"/>
  <c r="J66" i="17"/>
  <c r="I66" i="17"/>
  <c r="W33" i="12"/>
  <c r="H84" i="30"/>
  <c r="G34" i="28"/>
  <c r="P66" i="19"/>
  <c r="O65" i="19"/>
  <c r="R66" i="19"/>
  <c r="K16" i="41"/>
  <c r="M6" i="41"/>
  <c r="L6" i="41"/>
  <c r="N6" i="41"/>
  <c r="D146" i="41"/>
  <c r="L233" i="30"/>
  <c r="C90" i="28"/>
  <c r="F63" i="30"/>
  <c r="J253" i="30"/>
  <c r="L85" i="31"/>
  <c r="F278" i="30"/>
  <c r="I15" i="28"/>
  <c r="M15" i="28"/>
  <c r="L15" i="28"/>
  <c r="K15" i="28"/>
  <c r="J15" i="28"/>
  <c r="M101" i="28"/>
  <c r="L101" i="28"/>
  <c r="K101" i="28"/>
  <c r="J101" i="28"/>
  <c r="I101" i="28"/>
  <c r="L10" i="40"/>
  <c r="M10" i="40"/>
  <c r="N10" i="40"/>
  <c r="H125" i="30"/>
  <c r="H213" i="24"/>
  <c r="AO36" i="35"/>
  <c r="AN36" i="35"/>
  <c r="I8" i="40"/>
  <c r="M8" i="40"/>
  <c r="H8" i="40"/>
  <c r="AZ9" i="35"/>
  <c r="AY9" i="35"/>
  <c r="BB9" i="35"/>
  <c r="BA9" i="35"/>
  <c r="AX9" i="35"/>
  <c r="J58" i="30"/>
  <c r="G146" i="28"/>
  <c r="E90" i="28"/>
  <c r="F81" i="31"/>
  <c r="J241" i="30"/>
  <c r="F193" i="24"/>
  <c r="M55" i="28"/>
  <c r="L55" i="28"/>
  <c r="I55" i="28"/>
  <c r="K55" i="28"/>
  <c r="J55" i="28"/>
  <c r="L55" i="31"/>
  <c r="I10" i="41"/>
  <c r="H10" i="41"/>
  <c r="J10" i="41"/>
  <c r="L257" i="30"/>
  <c r="H278" i="30"/>
  <c r="F141" i="30"/>
  <c r="K41" i="13"/>
  <c r="J41" i="13"/>
  <c r="I41" i="13"/>
  <c r="M41" i="13"/>
  <c r="L41" i="13"/>
  <c r="F229" i="8"/>
  <c r="U35" i="5"/>
  <c r="W35" i="5"/>
  <c r="V35" i="5"/>
  <c r="T35" i="5"/>
  <c r="S35" i="5"/>
  <c r="AQ15" i="35"/>
  <c r="AP15" i="35"/>
  <c r="AN15" i="35"/>
  <c r="AO15" i="35"/>
  <c r="AR15" i="35"/>
  <c r="J116" i="28"/>
  <c r="I116" i="28"/>
  <c r="K116" i="28"/>
  <c r="M116" i="28"/>
  <c r="L116" i="28"/>
  <c r="R114" i="19"/>
  <c r="P114" i="19"/>
  <c r="X14" i="19"/>
  <c r="L116" i="17"/>
  <c r="K116" i="17"/>
  <c r="J116" i="17"/>
  <c r="I116" i="17"/>
  <c r="F218" i="24"/>
  <c r="H137" i="19"/>
  <c r="F65" i="17"/>
  <c r="H216" i="24"/>
  <c r="H89" i="19"/>
  <c r="H123" i="19"/>
  <c r="L64" i="24"/>
  <c r="N35" i="19"/>
  <c r="H64" i="24"/>
  <c r="E65" i="17"/>
  <c r="F58" i="24"/>
  <c r="X16" i="17"/>
  <c r="W16" i="17"/>
  <c r="Z16" i="17"/>
  <c r="Y16" i="17"/>
  <c r="D79" i="17"/>
  <c r="I49" i="12"/>
  <c r="N49" i="12"/>
  <c r="M49" i="12"/>
  <c r="L49" i="12"/>
  <c r="K49" i="12"/>
  <c r="J49" i="12"/>
  <c r="J283" i="8"/>
  <c r="L152" i="13"/>
  <c r="K152" i="13"/>
  <c r="J152" i="13"/>
  <c r="I152" i="13"/>
  <c r="H160" i="13"/>
  <c r="M152" i="13"/>
  <c r="E105" i="17"/>
  <c r="F144" i="8"/>
  <c r="F261" i="30"/>
  <c r="J70" i="13"/>
  <c r="I70" i="13"/>
  <c r="M70" i="13"/>
  <c r="L70" i="13"/>
  <c r="K70" i="13"/>
  <c r="F76" i="13"/>
  <c r="X41" i="19"/>
  <c r="W49" i="19"/>
  <c r="X103" i="19"/>
  <c r="X157" i="19"/>
  <c r="P126" i="19"/>
  <c r="R126" i="19"/>
  <c r="R68" i="19"/>
  <c r="P68" i="19"/>
  <c r="R104" i="19"/>
  <c r="P104" i="19"/>
  <c r="H57" i="19"/>
  <c r="G119" i="19"/>
  <c r="H111" i="19"/>
  <c r="W50" i="12"/>
  <c r="R127" i="19"/>
  <c r="P127" i="19"/>
  <c r="H144" i="19"/>
  <c r="W29" i="12"/>
  <c r="X10" i="16"/>
  <c r="V9" i="16"/>
  <c r="AA10" i="16" s="1"/>
  <c r="W10" i="16"/>
  <c r="Z10" i="16"/>
  <c r="Y10" i="16"/>
  <c r="K113" i="17"/>
  <c r="J113" i="17"/>
  <c r="I113" i="17"/>
  <c r="L113" i="17"/>
  <c r="N11" i="12"/>
  <c r="M11" i="12"/>
  <c r="L11" i="12"/>
  <c r="K11" i="12"/>
  <c r="J11" i="12"/>
  <c r="I11" i="12"/>
  <c r="L78" i="25"/>
  <c r="F121" i="24"/>
  <c r="J14" i="10"/>
  <c r="J191" i="8"/>
  <c r="H128" i="8"/>
  <c r="C53" i="12"/>
  <c r="H59" i="31"/>
  <c r="L107" i="31"/>
  <c r="L234" i="24"/>
  <c r="H103" i="31"/>
  <c r="L238" i="30"/>
  <c r="L151" i="30"/>
  <c r="L80" i="24"/>
  <c r="H129" i="19"/>
  <c r="H62" i="30"/>
  <c r="F174" i="24"/>
  <c r="H277" i="30"/>
  <c r="J273" i="30"/>
  <c r="C160" i="13"/>
  <c r="F43" i="24"/>
  <c r="X123" i="19"/>
  <c r="F235" i="8"/>
  <c r="Z12" i="17"/>
  <c r="Y12" i="17"/>
  <c r="X12" i="17"/>
  <c r="W12" i="17"/>
  <c r="M153" i="13"/>
  <c r="L153" i="13"/>
  <c r="K153" i="13"/>
  <c r="J153" i="13"/>
  <c r="I153" i="13"/>
  <c r="L55" i="13"/>
  <c r="K55" i="13"/>
  <c r="J55" i="13"/>
  <c r="I55" i="13"/>
  <c r="M55" i="13"/>
  <c r="X118" i="19"/>
  <c r="R38" i="19"/>
  <c r="P38" i="19"/>
  <c r="O37" i="19"/>
  <c r="J31" i="5"/>
  <c r="K31" i="5"/>
  <c r="M31" i="5"/>
  <c r="I31" i="5"/>
  <c r="L31" i="5"/>
  <c r="AF11" i="35"/>
  <c r="AE11" i="35"/>
  <c r="F42" i="31"/>
  <c r="H11" i="35"/>
  <c r="I11" i="35"/>
  <c r="M80" i="28"/>
  <c r="L80" i="28"/>
  <c r="J80" i="28"/>
  <c r="I80" i="28"/>
  <c r="K80" i="28"/>
  <c r="G62" i="28"/>
  <c r="L83" i="30"/>
  <c r="M41" i="28"/>
  <c r="L41" i="28"/>
  <c r="K41" i="28"/>
  <c r="J41" i="28"/>
  <c r="I41" i="28"/>
  <c r="E104" i="28"/>
  <c r="AF9" i="35"/>
  <c r="AE9" i="35"/>
  <c r="F84" i="31"/>
  <c r="F231" i="30"/>
  <c r="L55" i="24"/>
  <c r="F105" i="24"/>
  <c r="K10" i="13"/>
  <c r="J10" i="13"/>
  <c r="I10" i="13"/>
  <c r="M10" i="13"/>
  <c r="L10" i="13"/>
  <c r="H15" i="35"/>
  <c r="I15" i="35"/>
  <c r="I51" i="28"/>
  <c r="M51" i="28"/>
  <c r="L51" i="28"/>
  <c r="K51" i="28"/>
  <c r="J51" i="28"/>
  <c r="T10" i="38"/>
  <c r="AA20" i="38" s="1"/>
  <c r="Q10" i="38"/>
  <c r="S10" i="38"/>
  <c r="R10" i="38"/>
  <c r="P10" i="38"/>
  <c r="H6" i="41"/>
  <c r="G16" i="41"/>
  <c r="I6" i="41"/>
  <c r="J6" i="41"/>
  <c r="J87" i="31"/>
  <c r="F285" i="30"/>
  <c r="H273" i="30"/>
  <c r="J16" i="28"/>
  <c r="I16" i="28"/>
  <c r="M16" i="28"/>
  <c r="L16" i="28"/>
  <c r="K16" i="28"/>
  <c r="L65" i="25"/>
  <c r="F108" i="31"/>
  <c r="L154" i="28"/>
  <c r="M154" i="28"/>
  <c r="K154" i="28"/>
  <c r="J154" i="28"/>
  <c r="I154" i="28"/>
  <c r="G105" i="17"/>
  <c r="J59" i="13"/>
  <c r="I59" i="13"/>
  <c r="M59" i="13"/>
  <c r="L59" i="13"/>
  <c r="K59" i="13"/>
  <c r="W47" i="12"/>
  <c r="J209" i="8"/>
  <c r="L95" i="17"/>
  <c r="K95" i="17"/>
  <c r="J95" i="17"/>
  <c r="I95" i="17"/>
  <c r="O138" i="41"/>
  <c r="N138" i="41"/>
  <c r="M138" i="41"/>
  <c r="L138" i="41"/>
  <c r="J279" i="30"/>
  <c r="J281" i="30"/>
  <c r="L109" i="25"/>
  <c r="F61" i="31"/>
  <c r="F257" i="24"/>
  <c r="L76" i="30"/>
  <c r="J82" i="28"/>
  <c r="I82" i="28"/>
  <c r="H90" i="28"/>
  <c r="K82" i="28"/>
  <c r="M82" i="28"/>
  <c r="L82" i="28"/>
  <c r="F65" i="30"/>
  <c r="J31" i="31"/>
  <c r="F119" i="17"/>
  <c r="E93" i="17"/>
  <c r="J72" i="13"/>
  <c r="I72" i="13"/>
  <c r="M72" i="13"/>
  <c r="L72" i="13"/>
  <c r="K72" i="13"/>
  <c r="H191" i="30"/>
  <c r="L108" i="28"/>
  <c r="J108" i="28"/>
  <c r="I108" i="28"/>
  <c r="M108" i="28"/>
  <c r="K108" i="28"/>
  <c r="N9" i="38"/>
  <c r="L9" i="38"/>
  <c r="N6" i="40"/>
  <c r="L8" i="41"/>
  <c r="N8" i="41"/>
  <c r="M8" i="41"/>
  <c r="L275" i="30"/>
  <c r="J232" i="30"/>
  <c r="H233" i="30"/>
  <c r="K22" i="28"/>
  <c r="J22" i="28"/>
  <c r="I22" i="28"/>
  <c r="M22" i="28"/>
  <c r="L22" i="28"/>
  <c r="F262" i="30"/>
  <c r="H259" i="30"/>
  <c r="M51" i="13"/>
  <c r="L51" i="13"/>
  <c r="K51" i="13"/>
  <c r="J51" i="13"/>
  <c r="I51" i="13"/>
  <c r="L58" i="25"/>
  <c r="T8" i="39"/>
  <c r="R8" i="39"/>
  <c r="Q8" i="39"/>
  <c r="P8" i="39"/>
  <c r="S8" i="39"/>
  <c r="R99" i="19"/>
  <c r="P99" i="19"/>
  <c r="J10" i="39"/>
  <c r="H10" i="39"/>
  <c r="I10" i="39"/>
  <c r="F13" i="41"/>
  <c r="H108" i="31"/>
  <c r="M89" i="28"/>
  <c r="L89" i="28"/>
  <c r="K89" i="28"/>
  <c r="J89" i="28"/>
  <c r="I89" i="28"/>
  <c r="J157" i="28"/>
  <c r="I157" i="28"/>
  <c r="K157" i="28"/>
  <c r="M157" i="28"/>
  <c r="L157" i="28"/>
  <c r="F80" i="31"/>
  <c r="L97" i="25"/>
  <c r="H53" i="31"/>
  <c r="N30" i="12"/>
  <c r="M30" i="12"/>
  <c r="L30" i="12"/>
  <c r="K30" i="12"/>
  <c r="J30" i="12"/>
  <c r="I30" i="12"/>
  <c r="C34" i="13"/>
  <c r="W37" i="6"/>
  <c r="T37" i="6"/>
  <c r="S37" i="6"/>
  <c r="U37" i="6"/>
  <c r="V37" i="6"/>
  <c r="I6" i="38"/>
  <c r="J6" i="38"/>
  <c r="H6" i="38"/>
  <c r="H98" i="31"/>
  <c r="H20" i="19"/>
  <c r="R6" i="38"/>
  <c r="P6" i="38"/>
  <c r="S6" i="38"/>
  <c r="T6" i="38"/>
  <c r="Q6" i="38"/>
  <c r="L65" i="30"/>
  <c r="K71" i="28"/>
  <c r="J71" i="28"/>
  <c r="I71" i="28"/>
  <c r="M71" i="28"/>
  <c r="L71" i="28"/>
  <c r="L31" i="31"/>
  <c r="L59" i="31"/>
  <c r="N7" i="39"/>
  <c r="M7" i="39"/>
  <c r="L7" i="39"/>
  <c r="J167" i="30"/>
  <c r="H39" i="19"/>
  <c r="X60" i="19"/>
  <c r="R48" i="19"/>
  <c r="P48" i="19"/>
  <c r="M26" i="13"/>
  <c r="L26" i="13"/>
  <c r="K26" i="13"/>
  <c r="J26" i="13"/>
  <c r="I26" i="13"/>
  <c r="H34" i="13"/>
  <c r="H53" i="12"/>
  <c r="N6" i="12"/>
  <c r="M6" i="12"/>
  <c r="L6" i="12"/>
  <c r="K6" i="12"/>
  <c r="J6" i="12"/>
  <c r="I6" i="12"/>
  <c r="J215" i="8"/>
  <c r="J65" i="31"/>
  <c r="K111" i="28"/>
  <c r="I111" i="28"/>
  <c r="M111" i="28"/>
  <c r="L111" i="28"/>
  <c r="J111" i="28"/>
  <c r="J285" i="30"/>
  <c r="N9" i="41"/>
  <c r="M9" i="41"/>
  <c r="L9" i="41"/>
  <c r="N136" i="41"/>
  <c r="M136" i="41"/>
  <c r="J146" i="41"/>
  <c r="L136" i="41"/>
  <c r="O136" i="41"/>
  <c r="D16" i="41"/>
  <c r="F55" i="31"/>
  <c r="L8" i="28"/>
  <c r="K8" i="28"/>
  <c r="J8" i="28"/>
  <c r="I8" i="28"/>
  <c r="M8" i="28"/>
  <c r="L40" i="25"/>
  <c r="F40" i="31"/>
  <c r="F98" i="31"/>
  <c r="L58" i="30"/>
  <c r="I135" i="28"/>
  <c r="M135" i="28"/>
  <c r="L135" i="28"/>
  <c r="K135" i="28"/>
  <c r="J135" i="28"/>
  <c r="H261" i="30"/>
  <c r="C147" i="17"/>
  <c r="L112" i="17"/>
  <c r="K112" i="17"/>
  <c r="J112" i="17"/>
  <c r="I112" i="17"/>
  <c r="L145" i="17"/>
  <c r="K145" i="17"/>
  <c r="J145" i="17"/>
  <c r="I145" i="17"/>
  <c r="J83" i="30"/>
  <c r="K85" i="28"/>
  <c r="I85" i="28"/>
  <c r="M85" i="28"/>
  <c r="J85" i="28"/>
  <c r="L85" i="28"/>
  <c r="H81" i="19"/>
  <c r="F79" i="17"/>
  <c r="G149" i="17"/>
  <c r="H76" i="24"/>
  <c r="F21" i="19"/>
  <c r="H84" i="24"/>
  <c r="J80" i="24"/>
  <c r="G54" i="12"/>
  <c r="I142" i="13"/>
  <c r="M142" i="13"/>
  <c r="L142" i="13"/>
  <c r="K142" i="13"/>
  <c r="J142" i="13"/>
  <c r="F40" i="24"/>
  <c r="E161" i="17"/>
  <c r="J55" i="10"/>
  <c r="J253" i="8"/>
  <c r="H233" i="8"/>
  <c r="J152" i="8"/>
  <c r="J86" i="8"/>
  <c r="Q21" i="17"/>
  <c r="V14" i="14"/>
  <c r="U14" i="14"/>
  <c r="T14" i="14"/>
  <c r="C62" i="13"/>
  <c r="W53" i="12"/>
  <c r="N52" i="12"/>
  <c r="M52" i="12"/>
  <c r="L52" i="12"/>
  <c r="K52" i="12"/>
  <c r="J52" i="12"/>
  <c r="I52" i="12"/>
  <c r="L213" i="30"/>
  <c r="V105" i="19"/>
  <c r="F51" i="19"/>
  <c r="H24" i="19"/>
  <c r="G23" i="19"/>
  <c r="M122" i="13"/>
  <c r="L122" i="13"/>
  <c r="K122" i="13"/>
  <c r="J122" i="13"/>
  <c r="I122" i="13"/>
  <c r="H108" i="10"/>
  <c r="X143" i="19"/>
  <c r="P73" i="19"/>
  <c r="R73" i="19"/>
  <c r="R115" i="19"/>
  <c r="P115" i="19"/>
  <c r="P103" i="19"/>
  <c r="R103" i="19"/>
  <c r="P137" i="19"/>
  <c r="R137" i="19"/>
  <c r="H94" i="19"/>
  <c r="G93" i="19"/>
  <c r="H157" i="19"/>
  <c r="L57" i="13"/>
  <c r="K57" i="13"/>
  <c r="J57" i="13"/>
  <c r="I57" i="13"/>
  <c r="M57" i="13"/>
  <c r="W46" i="12"/>
  <c r="C55" i="12"/>
  <c r="L34" i="10"/>
  <c r="J260" i="30"/>
  <c r="H125" i="19"/>
  <c r="G133" i="19"/>
  <c r="G65" i="17"/>
  <c r="L229" i="8"/>
  <c r="L211" i="24"/>
  <c r="J43" i="12"/>
  <c r="I43" i="12"/>
  <c r="N43" i="12"/>
  <c r="M43" i="12"/>
  <c r="L43" i="12"/>
  <c r="K43" i="12"/>
  <c r="Z12" i="22"/>
  <c r="Y12" i="22"/>
  <c r="X12" i="22"/>
  <c r="AB12" i="22"/>
  <c r="AA12" i="22"/>
  <c r="X24" i="19"/>
  <c r="W23" i="19"/>
  <c r="X156" i="19"/>
  <c r="R71" i="19"/>
  <c r="P71" i="19"/>
  <c r="I26" i="6"/>
  <c r="M26" i="6"/>
  <c r="J26" i="6"/>
  <c r="L26" i="6"/>
  <c r="K26" i="6"/>
  <c r="H83" i="8"/>
  <c r="K22" i="5"/>
  <c r="I22" i="5"/>
  <c r="M22" i="5"/>
  <c r="L22" i="5"/>
  <c r="J22" i="5"/>
  <c r="F13" i="8"/>
  <c r="K208" i="3"/>
  <c r="N208" i="3"/>
  <c r="J208" i="3"/>
  <c r="M208" i="3"/>
  <c r="L208" i="3"/>
  <c r="L31" i="8"/>
  <c r="L75" i="16"/>
  <c r="K75" i="16"/>
  <c r="J75" i="16"/>
  <c r="I75" i="16"/>
  <c r="J54" i="24"/>
  <c r="E63" i="17"/>
  <c r="J94" i="13"/>
  <c r="I94" i="13"/>
  <c r="M94" i="13"/>
  <c r="L94" i="13"/>
  <c r="K94" i="13"/>
  <c r="F13" i="24"/>
  <c r="J65" i="24"/>
  <c r="D63" i="17"/>
  <c r="N149" i="19"/>
  <c r="M73" i="13"/>
  <c r="L73" i="13"/>
  <c r="K73" i="13"/>
  <c r="J73" i="13"/>
  <c r="I73" i="13"/>
  <c r="C105" i="17"/>
  <c r="F62" i="13"/>
  <c r="AA16" i="13"/>
  <c r="Z16" i="13"/>
  <c r="Y16" i="13"/>
  <c r="X16" i="13"/>
  <c r="W16" i="13"/>
  <c r="H146" i="13"/>
  <c r="M138" i="13"/>
  <c r="L138" i="13"/>
  <c r="K138" i="13"/>
  <c r="J138" i="13"/>
  <c r="I138" i="13"/>
  <c r="M103" i="13"/>
  <c r="L103" i="13"/>
  <c r="K103" i="13"/>
  <c r="J103" i="13"/>
  <c r="I103" i="13"/>
  <c r="J35" i="10"/>
  <c r="F65" i="31"/>
  <c r="H78" i="31"/>
  <c r="F75" i="31"/>
  <c r="L77" i="25"/>
  <c r="F135" i="19"/>
  <c r="C51" i="17"/>
  <c r="H266" i="24"/>
  <c r="X117" i="19"/>
  <c r="H33" i="19"/>
  <c r="F263" i="24"/>
  <c r="R117" i="19"/>
  <c r="P117" i="19"/>
  <c r="L239" i="24"/>
  <c r="R67" i="19"/>
  <c r="P67" i="19"/>
  <c r="H45" i="19"/>
  <c r="K81" i="17"/>
  <c r="J81" i="17"/>
  <c r="I81" i="17"/>
  <c r="L81" i="17"/>
  <c r="P108" i="19"/>
  <c r="O107" i="19"/>
  <c r="R108" i="19"/>
  <c r="R16" i="19"/>
  <c r="P16" i="19"/>
  <c r="J159" i="17"/>
  <c r="I159" i="17"/>
  <c r="L159" i="17"/>
  <c r="K159" i="17"/>
  <c r="P156" i="19"/>
  <c r="R156" i="19"/>
  <c r="U9" i="17"/>
  <c r="H230" i="24"/>
  <c r="H76" i="19"/>
  <c r="F93" i="17"/>
  <c r="H136" i="19"/>
  <c r="G135" i="19"/>
  <c r="G133" i="17"/>
  <c r="W34" i="12"/>
  <c r="L12" i="6"/>
  <c r="M12" i="6"/>
  <c r="K12" i="6"/>
  <c r="J12" i="6"/>
  <c r="I12" i="6"/>
  <c r="F34" i="24"/>
  <c r="U21" i="16"/>
  <c r="C132" i="13"/>
  <c r="X57" i="19"/>
  <c r="F105" i="19"/>
  <c r="X104" i="19"/>
  <c r="H171" i="24"/>
  <c r="X129" i="19"/>
  <c r="G51" i="17"/>
  <c r="L35" i="25"/>
  <c r="X142" i="19"/>
  <c r="H42" i="19"/>
  <c r="V9" i="17"/>
  <c r="AA19" i="17" s="1"/>
  <c r="W10" i="17"/>
  <c r="Z10" i="17"/>
  <c r="Y10" i="17"/>
  <c r="X10" i="17"/>
  <c r="F185" i="24"/>
  <c r="O77" i="19"/>
  <c r="R69" i="19"/>
  <c r="P69" i="19"/>
  <c r="R42" i="19"/>
  <c r="P42" i="19"/>
  <c r="L90" i="17"/>
  <c r="K90" i="17"/>
  <c r="J90" i="17"/>
  <c r="I90" i="17"/>
  <c r="P113" i="19"/>
  <c r="R113" i="19"/>
  <c r="R17" i="19"/>
  <c r="P17" i="19"/>
  <c r="J68" i="17"/>
  <c r="I68" i="17"/>
  <c r="L68" i="17"/>
  <c r="K68" i="17"/>
  <c r="R118" i="19"/>
  <c r="P118" i="19"/>
  <c r="C133" i="17"/>
  <c r="M35" i="12"/>
  <c r="L35" i="12"/>
  <c r="K35" i="12"/>
  <c r="J35" i="12"/>
  <c r="I35" i="12"/>
  <c r="N35" i="12"/>
  <c r="J136" i="13"/>
  <c r="I136" i="13"/>
  <c r="M136" i="13"/>
  <c r="L136" i="13"/>
  <c r="K136" i="13"/>
  <c r="C48" i="13"/>
  <c r="D62" i="13"/>
  <c r="F107" i="8"/>
  <c r="V21" i="6"/>
  <c r="S21" i="6"/>
  <c r="W21" i="6"/>
  <c r="U21" i="6"/>
  <c r="T21" i="6"/>
  <c r="F147" i="8"/>
  <c r="F239" i="8"/>
  <c r="L86" i="10"/>
  <c r="H78" i="8"/>
  <c r="V11" i="12"/>
  <c r="X11" i="12"/>
  <c r="U11" i="12"/>
  <c r="H217" i="8"/>
  <c r="V44" i="5"/>
  <c r="U44" i="5"/>
  <c r="W44" i="5"/>
  <c r="T44" i="5"/>
  <c r="S44" i="5"/>
  <c r="J43" i="10"/>
  <c r="G118" i="13"/>
  <c r="L194" i="8"/>
  <c r="J166" i="8"/>
  <c r="U39" i="12"/>
  <c r="X39" i="12"/>
  <c r="V39" i="12"/>
  <c r="F217" i="8"/>
  <c r="F42" i="2"/>
  <c r="H215" i="8"/>
  <c r="H97" i="10"/>
  <c r="F17" i="10"/>
  <c r="X34" i="12"/>
  <c r="U34" i="12"/>
  <c r="V34" i="12"/>
  <c r="H149" i="8"/>
  <c r="F188" i="3"/>
  <c r="J52" i="6"/>
  <c r="K52" i="6"/>
  <c r="M52" i="6"/>
  <c r="L52" i="6"/>
  <c r="I52" i="6"/>
  <c r="J163" i="8"/>
  <c r="F197" i="8"/>
  <c r="J107" i="10"/>
  <c r="J79" i="8"/>
  <c r="H58" i="10"/>
  <c r="E10" i="9"/>
  <c r="L144" i="8"/>
  <c r="K157" i="3"/>
  <c r="N157" i="3"/>
  <c r="J157" i="3"/>
  <c r="M157" i="3"/>
  <c r="L157" i="3"/>
  <c r="J32" i="3"/>
  <c r="N32" i="3"/>
  <c r="M32" i="3"/>
  <c r="L32" i="3"/>
  <c r="K32" i="3"/>
  <c r="J167" i="3"/>
  <c r="M167" i="3"/>
  <c r="L167" i="3"/>
  <c r="K167" i="3"/>
  <c r="N167" i="3"/>
  <c r="H130" i="8"/>
  <c r="M59" i="2"/>
  <c r="L59" i="2"/>
  <c r="N59" i="2"/>
  <c r="K59" i="2"/>
  <c r="J59" i="2"/>
  <c r="F17" i="8"/>
  <c r="J64" i="8"/>
  <c r="H148" i="8"/>
  <c r="F80" i="8"/>
  <c r="G135" i="14"/>
  <c r="P15" i="19"/>
  <c r="E77" i="15"/>
  <c r="V11" i="14"/>
  <c r="T11" i="14"/>
  <c r="U11" i="14"/>
  <c r="C21" i="15"/>
  <c r="G63" i="17"/>
  <c r="M19" i="12"/>
  <c r="L19" i="12"/>
  <c r="K19" i="12"/>
  <c r="J19" i="12"/>
  <c r="I19" i="12"/>
  <c r="N19" i="12"/>
  <c r="F56" i="12"/>
  <c r="J143" i="13"/>
  <c r="I143" i="13"/>
  <c r="M143" i="13"/>
  <c r="L143" i="13"/>
  <c r="K143" i="13"/>
  <c r="E118" i="13"/>
  <c r="K58" i="13"/>
  <c r="J58" i="13"/>
  <c r="I58" i="13"/>
  <c r="M58" i="13"/>
  <c r="L58" i="13"/>
  <c r="M31" i="13"/>
  <c r="L31" i="13"/>
  <c r="K31" i="13"/>
  <c r="J31" i="13"/>
  <c r="I31" i="13"/>
  <c r="L24" i="13"/>
  <c r="K24" i="13"/>
  <c r="J24" i="13"/>
  <c r="I24" i="13"/>
  <c r="M24" i="13"/>
  <c r="H193" i="8"/>
  <c r="J105" i="10"/>
  <c r="M99" i="28"/>
  <c r="K99" i="28"/>
  <c r="L99" i="28"/>
  <c r="J99" i="28"/>
  <c r="I99" i="28"/>
  <c r="J61" i="30"/>
  <c r="L45" i="28"/>
  <c r="M45" i="28"/>
  <c r="K45" i="28"/>
  <c r="J45" i="28"/>
  <c r="I45" i="28"/>
  <c r="J284" i="30"/>
  <c r="H128" i="19"/>
  <c r="V63" i="19"/>
  <c r="AA15" i="15"/>
  <c r="Z15" i="15"/>
  <c r="Y15" i="15"/>
  <c r="X15" i="15"/>
  <c r="W15" i="15"/>
  <c r="E146" i="13"/>
  <c r="F80" i="24"/>
  <c r="I159" i="13"/>
  <c r="M159" i="13"/>
  <c r="L159" i="13"/>
  <c r="K159" i="13"/>
  <c r="J159" i="13"/>
  <c r="L82" i="24"/>
  <c r="D149" i="17"/>
  <c r="J65" i="13"/>
  <c r="I65" i="13"/>
  <c r="M65" i="13"/>
  <c r="L65" i="13"/>
  <c r="K65" i="13"/>
  <c r="I17" i="13"/>
  <c r="M17" i="13"/>
  <c r="L17" i="13"/>
  <c r="K17" i="13"/>
  <c r="J17" i="13"/>
  <c r="J24" i="12"/>
  <c r="I24" i="12"/>
  <c r="N24" i="12"/>
  <c r="M24" i="12"/>
  <c r="L24" i="12"/>
  <c r="K24" i="12"/>
  <c r="F234" i="8"/>
  <c r="I19" i="28"/>
  <c r="M19" i="28"/>
  <c r="L19" i="28"/>
  <c r="K19" i="28"/>
  <c r="J19" i="28"/>
  <c r="L76" i="31"/>
  <c r="N105" i="19"/>
  <c r="F79" i="19"/>
  <c r="X47" i="19"/>
  <c r="C77" i="17"/>
  <c r="X70" i="19"/>
  <c r="F147" i="19"/>
  <c r="X122" i="19"/>
  <c r="W121" i="19"/>
  <c r="X99" i="19"/>
  <c r="X27" i="19"/>
  <c r="W35" i="19"/>
  <c r="L98" i="17"/>
  <c r="K98" i="17"/>
  <c r="J98" i="17"/>
  <c r="I98" i="17"/>
  <c r="F149" i="24"/>
  <c r="R81" i="19"/>
  <c r="P81" i="19"/>
  <c r="F35" i="19"/>
  <c r="J75" i="17"/>
  <c r="I75" i="17"/>
  <c r="L75" i="17"/>
  <c r="K75" i="17"/>
  <c r="H147" i="24"/>
  <c r="R97" i="19"/>
  <c r="P97" i="19"/>
  <c r="O105" i="19"/>
  <c r="I76" i="17"/>
  <c r="L76" i="17"/>
  <c r="K76" i="17"/>
  <c r="J76" i="17"/>
  <c r="W24" i="12"/>
  <c r="F132" i="13"/>
  <c r="J101" i="13"/>
  <c r="I101" i="13"/>
  <c r="M101" i="13"/>
  <c r="L101" i="13"/>
  <c r="K101" i="13"/>
  <c r="J193" i="8"/>
  <c r="J218" i="8"/>
  <c r="H97" i="31"/>
  <c r="H61" i="30"/>
  <c r="C48" i="28"/>
  <c r="R61" i="19"/>
  <c r="P61" i="19"/>
  <c r="V37" i="19"/>
  <c r="K155" i="17"/>
  <c r="J155" i="17"/>
  <c r="I155" i="17"/>
  <c r="L155" i="17"/>
  <c r="R136" i="19"/>
  <c r="P136" i="19"/>
  <c r="O135" i="19"/>
  <c r="H72" i="19"/>
  <c r="H143" i="19"/>
  <c r="H186" i="24"/>
  <c r="H90" i="19"/>
  <c r="G91" i="17"/>
  <c r="X25" i="19"/>
  <c r="F36" i="24"/>
  <c r="V121" i="19"/>
  <c r="M25" i="12"/>
  <c r="L25" i="12"/>
  <c r="K25" i="12"/>
  <c r="J25" i="12"/>
  <c r="I25" i="12"/>
  <c r="N25" i="12"/>
  <c r="W6" i="12"/>
  <c r="L273" i="8"/>
  <c r="K98" i="13"/>
  <c r="J98" i="13"/>
  <c r="I98" i="13"/>
  <c r="M98" i="13"/>
  <c r="L98" i="13"/>
  <c r="L81" i="13"/>
  <c r="K81" i="13"/>
  <c r="J81" i="13"/>
  <c r="I81" i="13"/>
  <c r="M81" i="13"/>
  <c r="L64" i="13"/>
  <c r="K64" i="13"/>
  <c r="J64" i="13"/>
  <c r="I64" i="13"/>
  <c r="M64" i="13"/>
  <c r="J165" i="8"/>
  <c r="I46" i="6"/>
  <c r="L46" i="6"/>
  <c r="K46" i="6"/>
  <c r="J46" i="6"/>
  <c r="M46" i="6"/>
  <c r="N51" i="19"/>
  <c r="AA10" i="13"/>
  <c r="Z10" i="13"/>
  <c r="Y10" i="13"/>
  <c r="X10" i="13"/>
  <c r="W10" i="13"/>
  <c r="N91" i="19"/>
  <c r="L83" i="24"/>
  <c r="L99" i="25"/>
  <c r="X54" i="19"/>
  <c r="F187" i="24"/>
  <c r="X86" i="19"/>
  <c r="E104" i="13"/>
  <c r="D48" i="13"/>
  <c r="K36" i="13"/>
  <c r="J36" i="13"/>
  <c r="I36" i="13"/>
  <c r="M36" i="13"/>
  <c r="L36" i="13"/>
  <c r="J62" i="8"/>
  <c r="J213" i="24"/>
  <c r="L240" i="30"/>
  <c r="J101" i="31"/>
  <c r="F193" i="30"/>
  <c r="L145" i="24"/>
  <c r="X128" i="19"/>
  <c r="F163" i="24"/>
  <c r="R144" i="19"/>
  <c r="P144" i="19"/>
  <c r="X40" i="19"/>
  <c r="J70" i="17"/>
  <c r="I70" i="17"/>
  <c r="L70" i="17"/>
  <c r="K70" i="17"/>
  <c r="L143" i="24"/>
  <c r="P95" i="19"/>
  <c r="R95" i="19"/>
  <c r="J142" i="17"/>
  <c r="I142" i="17"/>
  <c r="L142" i="17"/>
  <c r="K142" i="17"/>
  <c r="H125" i="24"/>
  <c r="P128" i="19"/>
  <c r="R128" i="19"/>
  <c r="H55" i="19"/>
  <c r="G63" i="19"/>
  <c r="F107" i="17"/>
  <c r="G161" i="17"/>
  <c r="H194" i="24"/>
  <c r="H118" i="19"/>
  <c r="L56" i="24"/>
  <c r="W30" i="12"/>
  <c r="L61" i="10"/>
  <c r="L109" i="10"/>
  <c r="F148" i="8"/>
  <c r="F109" i="10"/>
  <c r="L267" i="24"/>
  <c r="X131" i="19"/>
  <c r="X155" i="19"/>
  <c r="J241" i="24"/>
  <c r="O63" i="19"/>
  <c r="R55" i="19"/>
  <c r="P55" i="19"/>
  <c r="T21" i="17"/>
  <c r="R75" i="19"/>
  <c r="P75" i="19"/>
  <c r="X30" i="19"/>
  <c r="L158" i="17"/>
  <c r="K158" i="17"/>
  <c r="J158" i="17"/>
  <c r="I158" i="17"/>
  <c r="R153" i="19"/>
  <c r="P153" i="19"/>
  <c r="O161" i="19"/>
  <c r="P34" i="19"/>
  <c r="R34" i="19"/>
  <c r="J128" i="17"/>
  <c r="I128" i="17"/>
  <c r="L128" i="17"/>
  <c r="K128" i="17"/>
  <c r="R101" i="19"/>
  <c r="P101" i="19"/>
  <c r="H102" i="19"/>
  <c r="J192" i="24"/>
  <c r="H116" i="19"/>
  <c r="G93" i="17"/>
  <c r="L127" i="13"/>
  <c r="K127" i="13"/>
  <c r="J127" i="13"/>
  <c r="I127" i="13"/>
  <c r="M127" i="13"/>
  <c r="K110" i="13"/>
  <c r="J110" i="13"/>
  <c r="I110" i="13"/>
  <c r="H118" i="13"/>
  <c r="M110" i="13"/>
  <c r="L110" i="13"/>
  <c r="L23" i="13"/>
  <c r="K23" i="13"/>
  <c r="J23" i="13"/>
  <c r="I23" i="13"/>
  <c r="M23" i="13"/>
  <c r="N45" i="12"/>
  <c r="M45" i="12"/>
  <c r="L45" i="12"/>
  <c r="K45" i="12"/>
  <c r="J45" i="12"/>
  <c r="I45" i="12"/>
  <c r="W26" i="12"/>
  <c r="F238" i="8"/>
  <c r="J145" i="8"/>
  <c r="L123" i="8"/>
  <c r="V52" i="12"/>
  <c r="U52" i="12"/>
  <c r="X52" i="12"/>
  <c r="L191" i="8"/>
  <c r="F101" i="10"/>
  <c r="J170" i="8"/>
  <c r="F100" i="10"/>
  <c r="L190" i="8"/>
  <c r="T17" i="6"/>
  <c r="V17" i="6"/>
  <c r="W17" i="6"/>
  <c r="S17" i="6"/>
  <c r="U17" i="6"/>
  <c r="E193" i="3"/>
  <c r="L39" i="10"/>
  <c r="J143" i="8"/>
  <c r="F254" i="8"/>
  <c r="F61" i="8"/>
  <c r="L10" i="5"/>
  <c r="M10" i="5"/>
  <c r="J10" i="5"/>
  <c r="I10" i="5"/>
  <c r="K10" i="5"/>
  <c r="J32" i="5"/>
  <c r="K32" i="5"/>
  <c r="I32" i="5"/>
  <c r="L32" i="5"/>
  <c r="M32" i="5"/>
  <c r="J219" i="8"/>
  <c r="L142" i="8"/>
  <c r="H216" i="8"/>
  <c r="H123" i="8"/>
  <c r="J57" i="8"/>
  <c r="J211" i="8"/>
  <c r="F187" i="8"/>
  <c r="F278" i="8"/>
  <c r="H21" i="10"/>
  <c r="J126" i="8"/>
  <c r="U12" i="12"/>
  <c r="X12" i="12"/>
  <c r="V12" i="12"/>
  <c r="H235" i="8"/>
  <c r="H257" i="8"/>
  <c r="F100" i="8"/>
  <c r="F219" i="8"/>
  <c r="D53" i="12"/>
  <c r="J138" i="3"/>
  <c r="K138" i="3"/>
  <c r="L138" i="3"/>
  <c r="N138" i="3"/>
  <c r="M138" i="3"/>
  <c r="H251" i="8"/>
  <c r="L253" i="8"/>
  <c r="N95" i="3"/>
  <c r="M95" i="3"/>
  <c r="L95" i="3"/>
  <c r="J95" i="3"/>
  <c r="K95" i="3"/>
  <c r="F164" i="8"/>
  <c r="N144" i="3"/>
  <c r="L144" i="3"/>
  <c r="M144" i="3"/>
  <c r="J144" i="3"/>
  <c r="K144" i="3"/>
  <c r="P16" i="9"/>
  <c r="O16" i="9"/>
  <c r="J83" i="10"/>
  <c r="V7" i="6"/>
  <c r="W7" i="6"/>
  <c r="T7" i="6"/>
  <c r="U7" i="6"/>
  <c r="S7" i="6"/>
  <c r="K7" i="5"/>
  <c r="M7" i="5"/>
  <c r="I7" i="5"/>
  <c r="J7" i="5"/>
  <c r="L7" i="5"/>
  <c r="J39" i="8"/>
  <c r="H197" i="8"/>
  <c r="N64" i="3"/>
  <c r="L64" i="3"/>
  <c r="J64" i="3"/>
  <c r="M64" i="3"/>
  <c r="K64" i="3"/>
  <c r="M27" i="5"/>
  <c r="I27" i="5"/>
  <c r="K27" i="5"/>
  <c r="L27" i="5"/>
  <c r="J27" i="5"/>
  <c r="J168" i="8"/>
  <c r="J16" i="8"/>
  <c r="H174" i="8"/>
  <c r="F35" i="15"/>
  <c r="H188" i="8"/>
  <c r="I144" i="14"/>
  <c r="K144" i="14"/>
  <c r="J144" i="14"/>
  <c r="K100" i="13"/>
  <c r="J100" i="13"/>
  <c r="I100" i="13"/>
  <c r="M100" i="13"/>
  <c r="L100" i="13"/>
  <c r="F90" i="13"/>
  <c r="M83" i="13"/>
  <c r="L83" i="13"/>
  <c r="K83" i="13"/>
  <c r="J83" i="13"/>
  <c r="I83" i="13"/>
  <c r="W54" i="12"/>
  <c r="N29" i="12"/>
  <c r="M29" i="12"/>
  <c r="L29" i="12"/>
  <c r="K29" i="12"/>
  <c r="J29" i="12"/>
  <c r="I29" i="12"/>
  <c r="F285" i="8"/>
  <c r="F282" i="8"/>
  <c r="F196" i="8"/>
  <c r="V21" i="5"/>
  <c r="W21" i="5"/>
  <c r="S21" i="5"/>
  <c r="T21" i="5"/>
  <c r="U21" i="5"/>
  <c r="J69" i="28"/>
  <c r="L69" i="28"/>
  <c r="I69" i="28"/>
  <c r="M69" i="28"/>
  <c r="K69" i="28"/>
  <c r="K53" i="28"/>
  <c r="J53" i="28"/>
  <c r="M53" i="28"/>
  <c r="L53" i="28"/>
  <c r="I53" i="28"/>
  <c r="H251" i="30"/>
  <c r="F100" i="24"/>
  <c r="E107" i="17"/>
  <c r="H80" i="24"/>
  <c r="W27" i="12"/>
  <c r="J57" i="24"/>
  <c r="I116" i="13"/>
  <c r="M116" i="13"/>
  <c r="L116" i="13"/>
  <c r="K116" i="13"/>
  <c r="J116" i="13"/>
  <c r="C65" i="17"/>
  <c r="J235" i="24"/>
  <c r="X55" i="19"/>
  <c r="W63" i="19"/>
  <c r="W17" i="12"/>
  <c r="A13" i="12"/>
  <c r="U8" i="5"/>
  <c r="W8" i="5"/>
  <c r="V8" i="5"/>
  <c r="T8" i="5"/>
  <c r="S8" i="5"/>
  <c r="F118" i="28"/>
  <c r="F62" i="31"/>
  <c r="L85" i="25"/>
  <c r="X145" i="19"/>
  <c r="T21" i="16"/>
  <c r="L123" i="24"/>
  <c r="X126" i="19"/>
  <c r="X44" i="19"/>
  <c r="L57" i="25"/>
  <c r="X98" i="19"/>
  <c r="R57" i="19"/>
  <c r="P57" i="19"/>
  <c r="V35" i="19"/>
  <c r="H135" i="17"/>
  <c r="L136" i="17"/>
  <c r="K136" i="17"/>
  <c r="J136" i="17"/>
  <c r="I136" i="17"/>
  <c r="J123" i="24"/>
  <c r="R86" i="19"/>
  <c r="P86" i="19"/>
  <c r="H138" i="19"/>
  <c r="F149" i="17"/>
  <c r="L260" i="24"/>
  <c r="H80" i="19"/>
  <c r="G79" i="19"/>
  <c r="J10" i="12"/>
  <c r="I10" i="12"/>
  <c r="N10" i="12"/>
  <c r="M10" i="12"/>
  <c r="L10" i="12"/>
  <c r="K10" i="12"/>
  <c r="V20" i="14"/>
  <c r="U20" i="14"/>
  <c r="T20" i="14"/>
  <c r="I75" i="13"/>
  <c r="M75" i="13"/>
  <c r="L75" i="13"/>
  <c r="K75" i="13"/>
  <c r="J75" i="13"/>
  <c r="D20" i="13"/>
  <c r="Y9" i="13"/>
  <c r="X9" i="13"/>
  <c r="W9" i="13"/>
  <c r="AA9" i="13"/>
  <c r="Z9" i="13"/>
  <c r="W14" i="6"/>
  <c r="V14" i="6"/>
  <c r="S14" i="6"/>
  <c r="U14" i="6"/>
  <c r="T14" i="6"/>
  <c r="H65" i="30"/>
  <c r="L61" i="30"/>
  <c r="J131" i="28"/>
  <c r="I131" i="28"/>
  <c r="M131" i="28"/>
  <c r="L131" i="28"/>
  <c r="K131" i="28"/>
  <c r="R94" i="19"/>
  <c r="P94" i="19"/>
  <c r="O93" i="19"/>
  <c r="L131" i="17"/>
  <c r="K131" i="17"/>
  <c r="J131" i="17"/>
  <c r="I131" i="17"/>
  <c r="H86" i="19"/>
  <c r="J170" i="24"/>
  <c r="H130" i="19"/>
  <c r="H150" i="24"/>
  <c r="R21" i="15"/>
  <c r="V77" i="19"/>
  <c r="E79" i="17"/>
  <c r="F64" i="24"/>
  <c r="W51" i="12"/>
  <c r="W15" i="12"/>
  <c r="I150" i="13"/>
  <c r="M150" i="13"/>
  <c r="L150" i="13"/>
  <c r="K150" i="13"/>
  <c r="J150" i="13"/>
  <c r="H277" i="8"/>
  <c r="J239" i="8"/>
  <c r="W37" i="12"/>
  <c r="N36" i="12"/>
  <c r="M36" i="12"/>
  <c r="L36" i="12"/>
  <c r="K36" i="12"/>
  <c r="J36" i="12"/>
  <c r="I36" i="12"/>
  <c r="J61" i="10"/>
  <c r="J18" i="10"/>
  <c r="I35" i="5"/>
  <c r="M35" i="5"/>
  <c r="L35" i="5"/>
  <c r="K35" i="5"/>
  <c r="J35" i="5"/>
  <c r="F104" i="28"/>
  <c r="L83" i="31"/>
  <c r="F56" i="24"/>
  <c r="H57" i="24"/>
  <c r="N135" i="19"/>
  <c r="D146" i="13"/>
  <c r="L109" i="17"/>
  <c r="K109" i="17"/>
  <c r="J109" i="17"/>
  <c r="I109" i="17"/>
  <c r="H149" i="24"/>
  <c r="W91" i="19"/>
  <c r="X83" i="19"/>
  <c r="I152" i="17"/>
  <c r="L152" i="17"/>
  <c r="K152" i="17"/>
  <c r="J152" i="17"/>
  <c r="F237" i="24"/>
  <c r="X146" i="19"/>
  <c r="R39" i="19"/>
  <c r="P39" i="19"/>
  <c r="H235" i="24"/>
  <c r="P52" i="19"/>
  <c r="O51" i="19"/>
  <c r="R52" i="19"/>
  <c r="L146" i="17"/>
  <c r="K146" i="17"/>
  <c r="J146" i="17"/>
  <c r="I146" i="17"/>
  <c r="I69" i="13"/>
  <c r="M69" i="13"/>
  <c r="L69" i="13"/>
  <c r="K69" i="13"/>
  <c r="J69" i="13"/>
  <c r="X15" i="13"/>
  <c r="W15" i="13"/>
  <c r="AA15" i="13"/>
  <c r="Z15" i="13"/>
  <c r="Y15" i="13"/>
  <c r="K31" i="12"/>
  <c r="J31" i="12"/>
  <c r="I31" i="12"/>
  <c r="N31" i="12"/>
  <c r="M31" i="12"/>
  <c r="L31" i="12"/>
  <c r="E54" i="12"/>
  <c r="M135" i="13"/>
  <c r="L135" i="13"/>
  <c r="K135" i="13"/>
  <c r="J135" i="13"/>
  <c r="I135" i="13"/>
  <c r="H164" i="8"/>
  <c r="J10" i="38"/>
  <c r="H10" i="38"/>
  <c r="I10" i="38"/>
  <c r="H81" i="31"/>
  <c r="L165" i="30"/>
  <c r="H76" i="30"/>
  <c r="O91" i="19"/>
  <c r="R83" i="19"/>
  <c r="P83" i="19"/>
  <c r="H11" i="19"/>
  <c r="L101" i="17"/>
  <c r="K101" i="17"/>
  <c r="J101" i="17"/>
  <c r="I101" i="17"/>
  <c r="H60" i="19"/>
  <c r="H141" i="19"/>
  <c r="F105" i="17"/>
  <c r="H256" i="24"/>
  <c r="H126" i="19"/>
  <c r="F51" i="17"/>
  <c r="H153" i="19"/>
  <c r="G161" i="19"/>
  <c r="R9" i="16"/>
  <c r="F63" i="24"/>
  <c r="M25" i="13"/>
  <c r="L25" i="13"/>
  <c r="K25" i="13"/>
  <c r="J25" i="13"/>
  <c r="I25" i="13"/>
  <c r="H76" i="10"/>
  <c r="J275" i="8"/>
  <c r="I115" i="13"/>
  <c r="M115" i="13"/>
  <c r="L115" i="13"/>
  <c r="K115" i="13"/>
  <c r="J115" i="13"/>
  <c r="D76" i="13"/>
  <c r="L207" i="8"/>
  <c r="I46" i="13"/>
  <c r="M46" i="13"/>
  <c r="L46" i="13"/>
  <c r="K46" i="13"/>
  <c r="J46" i="13"/>
  <c r="J282" i="8"/>
  <c r="F215" i="8"/>
  <c r="X109" i="19"/>
  <c r="J145" i="24"/>
  <c r="R98" i="19"/>
  <c r="P98" i="19"/>
  <c r="K156" i="17"/>
  <c r="J156" i="17"/>
  <c r="I156" i="17"/>
  <c r="L156" i="17"/>
  <c r="F127" i="24"/>
  <c r="P150" i="19"/>
  <c r="O149" i="19"/>
  <c r="R150" i="19"/>
  <c r="I102" i="17"/>
  <c r="L102" i="17"/>
  <c r="K102" i="17"/>
  <c r="J102" i="17"/>
  <c r="H103" i="19"/>
  <c r="F161" i="17"/>
  <c r="H264" i="24"/>
  <c r="H66" i="19"/>
  <c r="G65" i="19"/>
  <c r="G121" i="17"/>
  <c r="H99" i="19"/>
  <c r="F77" i="17"/>
  <c r="V23" i="19"/>
  <c r="E91" i="17"/>
  <c r="M128" i="13"/>
  <c r="L128" i="13"/>
  <c r="K128" i="13"/>
  <c r="J128" i="13"/>
  <c r="I128" i="13"/>
  <c r="W22" i="12"/>
  <c r="V22" i="14"/>
  <c r="U22" i="14"/>
  <c r="T22" i="14"/>
  <c r="L281" i="8"/>
  <c r="J261" i="8"/>
  <c r="F14" i="10"/>
  <c r="L209" i="8"/>
  <c r="F19" i="8"/>
  <c r="J125" i="8"/>
  <c r="J229" i="8"/>
  <c r="X48" i="12"/>
  <c r="V48" i="12"/>
  <c r="U48" i="12"/>
  <c r="F55" i="8"/>
  <c r="F80" i="10"/>
  <c r="J56" i="10"/>
  <c r="L20" i="10"/>
  <c r="H256" i="8"/>
  <c r="F126" i="8"/>
  <c r="J24" i="6"/>
  <c r="L24" i="6"/>
  <c r="K24" i="6"/>
  <c r="I24" i="6"/>
  <c r="M24" i="6"/>
  <c r="H213" i="8"/>
  <c r="U41" i="6"/>
  <c r="W41" i="6"/>
  <c r="V41" i="6"/>
  <c r="T41" i="6"/>
  <c r="S41" i="6"/>
  <c r="K8" i="6"/>
  <c r="J8" i="6"/>
  <c r="I8" i="6"/>
  <c r="M8" i="6"/>
  <c r="L8" i="6"/>
  <c r="S18" i="5"/>
  <c r="W18" i="5"/>
  <c r="U18" i="5"/>
  <c r="T18" i="5"/>
  <c r="V18" i="5"/>
  <c r="J41" i="10"/>
  <c r="I25" i="6"/>
  <c r="M25" i="6"/>
  <c r="L25" i="6"/>
  <c r="K25" i="6"/>
  <c r="J25" i="6"/>
  <c r="H105" i="10"/>
  <c r="H127" i="8"/>
  <c r="G62" i="13"/>
  <c r="M42" i="6"/>
  <c r="I42" i="6"/>
  <c r="K42" i="6"/>
  <c r="J42" i="6"/>
  <c r="L42" i="6"/>
  <c r="G188" i="3"/>
  <c r="G48" i="13"/>
  <c r="K32" i="6"/>
  <c r="L32" i="6"/>
  <c r="J32" i="6"/>
  <c r="I32" i="6"/>
  <c r="M32" i="6"/>
  <c r="J207" i="8"/>
  <c r="F251" i="8"/>
  <c r="F13" i="10"/>
  <c r="J31" i="10"/>
  <c r="H253" i="8"/>
  <c r="M28" i="5"/>
  <c r="L28" i="5"/>
  <c r="K28" i="5"/>
  <c r="J28" i="5"/>
  <c r="I28" i="5"/>
  <c r="J82" i="8"/>
  <c r="F196" i="3"/>
  <c r="J100" i="10"/>
  <c r="L40" i="5"/>
  <c r="M40" i="5"/>
  <c r="K40" i="5"/>
  <c r="J40" i="5"/>
  <c r="I40" i="5"/>
  <c r="L160" i="3"/>
  <c r="J160" i="3"/>
  <c r="M160" i="3"/>
  <c r="K160" i="3"/>
  <c r="N160" i="3"/>
  <c r="H273" i="8"/>
  <c r="X14" i="12"/>
  <c r="V14" i="12"/>
  <c r="U14" i="12"/>
  <c r="H208" i="8"/>
  <c r="G195" i="3"/>
  <c r="F259" i="8"/>
  <c r="L56" i="8"/>
  <c r="L66" i="2"/>
  <c r="M66" i="2"/>
  <c r="J66" i="2"/>
  <c r="K66" i="2"/>
  <c r="G122" i="3"/>
  <c r="L18" i="10"/>
  <c r="J124" i="8"/>
  <c r="H192" i="3"/>
  <c r="J40" i="8"/>
  <c r="Y11" i="16"/>
  <c r="W11" i="16"/>
  <c r="X11" i="16"/>
  <c r="Z11" i="16"/>
  <c r="K101" i="14"/>
  <c r="J101" i="14"/>
  <c r="I101" i="14"/>
  <c r="W8" i="12"/>
  <c r="K63" i="14"/>
  <c r="J63" i="14"/>
  <c r="I63" i="14"/>
  <c r="K89" i="14"/>
  <c r="J89" i="14"/>
  <c r="I89" i="14"/>
  <c r="D107" i="14"/>
  <c r="I157" i="15"/>
  <c r="L157" i="15"/>
  <c r="M157" i="15"/>
  <c r="J157" i="15"/>
  <c r="K157" i="15"/>
  <c r="D77" i="11"/>
  <c r="F60" i="24"/>
  <c r="V133" i="19"/>
  <c r="M68" i="13"/>
  <c r="L68" i="13"/>
  <c r="K68" i="13"/>
  <c r="J68" i="13"/>
  <c r="I68" i="13"/>
  <c r="H76" i="13"/>
  <c r="N13" i="12"/>
  <c r="M13" i="12"/>
  <c r="L13" i="12"/>
  <c r="K13" i="12"/>
  <c r="J13" i="12"/>
  <c r="I13" i="12"/>
  <c r="F75" i="24"/>
  <c r="L151" i="13"/>
  <c r="K151" i="13"/>
  <c r="J151" i="13"/>
  <c r="I151" i="13"/>
  <c r="M151" i="13"/>
  <c r="F61" i="24"/>
  <c r="F209" i="24"/>
  <c r="X53" i="19"/>
  <c r="L39" i="25"/>
  <c r="X158" i="19"/>
  <c r="X34" i="19"/>
  <c r="L32" i="25"/>
  <c r="X151" i="19"/>
  <c r="H25" i="19"/>
  <c r="W56" i="12"/>
  <c r="W28" i="12"/>
  <c r="L211" i="8"/>
  <c r="F67" i="2"/>
  <c r="L79" i="25"/>
  <c r="F64" i="31"/>
  <c r="H193" i="24"/>
  <c r="X87" i="19"/>
  <c r="F149" i="19"/>
  <c r="C121" i="17"/>
  <c r="F207" i="24"/>
  <c r="R62" i="19"/>
  <c r="P62" i="19"/>
  <c r="R33" i="19"/>
  <c r="P33" i="19"/>
  <c r="H63" i="17"/>
  <c r="L55" i="17"/>
  <c r="K55" i="17"/>
  <c r="J55" i="17"/>
  <c r="I55" i="17"/>
  <c r="L187" i="24"/>
  <c r="R146" i="19"/>
  <c r="P146" i="19"/>
  <c r="L118" i="17"/>
  <c r="K118" i="17"/>
  <c r="J118" i="17"/>
  <c r="I118" i="17"/>
  <c r="H169" i="24"/>
  <c r="R87" i="19"/>
  <c r="P87" i="19"/>
  <c r="L151" i="17"/>
  <c r="K151" i="17"/>
  <c r="J151" i="17"/>
  <c r="I151" i="17"/>
  <c r="P154" i="19"/>
  <c r="R154" i="19"/>
  <c r="H75" i="19"/>
  <c r="G107" i="17"/>
  <c r="L146" i="24"/>
  <c r="H132" i="19"/>
  <c r="X33" i="19"/>
  <c r="Z16" i="16"/>
  <c r="Y16" i="16"/>
  <c r="W16" i="16"/>
  <c r="X16" i="16"/>
  <c r="K67" i="13"/>
  <c r="J67" i="13"/>
  <c r="I67" i="13"/>
  <c r="M67" i="13"/>
  <c r="L67" i="13"/>
  <c r="M50" i="13"/>
  <c r="L50" i="13"/>
  <c r="K50" i="13"/>
  <c r="J50" i="13"/>
  <c r="I50" i="13"/>
  <c r="W13" i="12"/>
  <c r="L80" i="10"/>
  <c r="W10" i="12"/>
  <c r="L169" i="8"/>
  <c r="H165" i="8"/>
  <c r="H64" i="30"/>
  <c r="J140" i="28"/>
  <c r="I140" i="28"/>
  <c r="M140" i="28"/>
  <c r="K140" i="28"/>
  <c r="L140" i="28"/>
  <c r="L53" i="30"/>
  <c r="J149" i="28"/>
  <c r="K149" i="28"/>
  <c r="I149" i="28"/>
  <c r="M149" i="28"/>
  <c r="L149" i="28"/>
  <c r="F210" i="24"/>
  <c r="H100" i="19"/>
  <c r="F86" i="24"/>
  <c r="J83" i="24"/>
  <c r="E149" i="17"/>
  <c r="F54" i="24"/>
  <c r="G56" i="12"/>
  <c r="J156" i="13"/>
  <c r="I156" i="13"/>
  <c r="M156" i="13"/>
  <c r="L156" i="13"/>
  <c r="K156" i="13"/>
  <c r="K121" i="13"/>
  <c r="J121" i="13"/>
  <c r="I121" i="13"/>
  <c r="M121" i="13"/>
  <c r="L121" i="13"/>
  <c r="X20" i="15"/>
  <c r="W20" i="15"/>
  <c r="AA20" i="15"/>
  <c r="Z20" i="15"/>
  <c r="Y20" i="15"/>
  <c r="X23" i="12"/>
  <c r="U23" i="12"/>
  <c r="V23" i="12"/>
  <c r="L98" i="31"/>
  <c r="F77" i="24"/>
  <c r="N93" i="19"/>
  <c r="H13" i="19"/>
  <c r="G21" i="19"/>
  <c r="X69" i="19"/>
  <c r="W77" i="19"/>
  <c r="X113" i="19"/>
  <c r="F161" i="19"/>
  <c r="X138" i="19"/>
  <c r="X26" i="19"/>
  <c r="J211" i="24"/>
  <c r="R47" i="19"/>
  <c r="P47" i="19"/>
  <c r="R40" i="19"/>
  <c r="P40" i="19"/>
  <c r="L144" i="17"/>
  <c r="K144" i="17"/>
  <c r="J144" i="17"/>
  <c r="I144" i="17"/>
  <c r="L121" i="24"/>
  <c r="R157" i="19"/>
  <c r="P157" i="19"/>
  <c r="K122" i="17"/>
  <c r="J122" i="17"/>
  <c r="I122" i="17"/>
  <c r="H121" i="17"/>
  <c r="L122" i="17"/>
  <c r="P141" i="19"/>
  <c r="R141" i="19"/>
  <c r="X11" i="17"/>
  <c r="W11" i="17"/>
  <c r="Z11" i="17"/>
  <c r="Y11" i="17"/>
  <c r="J123" i="17"/>
  <c r="I123" i="17"/>
  <c r="L123" i="17"/>
  <c r="K123" i="17"/>
  <c r="M51" i="12"/>
  <c r="L51" i="12"/>
  <c r="K51" i="12"/>
  <c r="J51" i="12"/>
  <c r="I51" i="12"/>
  <c r="N51" i="12"/>
  <c r="W7" i="12"/>
  <c r="P23" i="14"/>
  <c r="M92" i="13"/>
  <c r="L92" i="13"/>
  <c r="K92" i="13"/>
  <c r="J92" i="13"/>
  <c r="I92" i="13"/>
  <c r="K84" i="13"/>
  <c r="J84" i="13"/>
  <c r="I84" i="13"/>
  <c r="M84" i="13"/>
  <c r="L84" i="13"/>
  <c r="H39" i="10"/>
  <c r="J59" i="10"/>
  <c r="K93" i="28"/>
  <c r="J93" i="28"/>
  <c r="I93" i="28"/>
  <c r="M93" i="28"/>
  <c r="L93" i="28"/>
  <c r="H79" i="31"/>
  <c r="F82" i="30"/>
  <c r="J152" i="28"/>
  <c r="M152" i="28"/>
  <c r="L152" i="28"/>
  <c r="H160" i="28"/>
  <c r="K152" i="28"/>
  <c r="I152" i="28"/>
  <c r="H48" i="19"/>
  <c r="F144" i="24"/>
  <c r="H97" i="19"/>
  <c r="G105" i="19"/>
  <c r="G79" i="17"/>
  <c r="H142" i="24"/>
  <c r="N9" i="19"/>
  <c r="I137" i="13"/>
  <c r="M137" i="13"/>
  <c r="L137" i="13"/>
  <c r="K137" i="13"/>
  <c r="J137" i="13"/>
  <c r="F65" i="24"/>
  <c r="J79" i="24"/>
  <c r="N34" i="12"/>
  <c r="M34" i="12"/>
  <c r="L34" i="12"/>
  <c r="K34" i="12"/>
  <c r="J34" i="12"/>
  <c r="I34" i="12"/>
  <c r="H211" i="8"/>
  <c r="W57" i="12"/>
  <c r="W21" i="12"/>
  <c r="N20" i="12"/>
  <c r="M20" i="12"/>
  <c r="L20" i="12"/>
  <c r="K20" i="12"/>
  <c r="J20" i="12"/>
  <c r="I20" i="12"/>
  <c r="T10" i="6"/>
  <c r="S10" i="6"/>
  <c r="V10" i="6"/>
  <c r="W10" i="6"/>
  <c r="U10" i="6"/>
  <c r="R142" i="19"/>
  <c r="P142" i="19"/>
  <c r="K61" i="17"/>
  <c r="J61" i="17"/>
  <c r="I61" i="17"/>
  <c r="L61" i="17"/>
  <c r="H71" i="19"/>
  <c r="F258" i="24"/>
  <c r="H160" i="19"/>
  <c r="G135" i="17"/>
  <c r="H98" i="19"/>
  <c r="H131" i="19"/>
  <c r="Z11" i="15"/>
  <c r="Y11" i="15"/>
  <c r="X11" i="15"/>
  <c r="W11" i="15"/>
  <c r="AA11" i="15"/>
  <c r="V107" i="19"/>
  <c r="L42" i="13"/>
  <c r="K42" i="13"/>
  <c r="J42" i="13"/>
  <c r="I42" i="13"/>
  <c r="M42" i="13"/>
  <c r="J75" i="24"/>
  <c r="L106" i="10"/>
  <c r="A15" i="12"/>
  <c r="L53" i="10"/>
  <c r="F257" i="8"/>
  <c r="I56" i="13"/>
  <c r="M56" i="13"/>
  <c r="L56" i="13"/>
  <c r="K56" i="13"/>
  <c r="J56" i="13"/>
  <c r="L98" i="10"/>
  <c r="J34" i="10"/>
  <c r="V19" i="12"/>
  <c r="U19" i="12"/>
  <c r="X19" i="12"/>
  <c r="H107" i="10"/>
  <c r="F63" i="8"/>
  <c r="H191" i="8"/>
  <c r="J104" i="10"/>
  <c r="L20" i="5"/>
  <c r="J20" i="5"/>
  <c r="I20" i="5"/>
  <c r="M20" i="5"/>
  <c r="K20" i="5"/>
  <c r="J79" i="10"/>
  <c r="J192" i="8"/>
  <c r="F58" i="8"/>
  <c r="J151" i="8"/>
  <c r="J123" i="8"/>
  <c r="V30" i="5"/>
  <c r="W30" i="5"/>
  <c r="U30" i="5"/>
  <c r="T30" i="5"/>
  <c r="S30" i="5"/>
  <c r="G191" i="3"/>
  <c r="H31" i="10"/>
  <c r="L175" i="8"/>
  <c r="H167" i="8"/>
  <c r="F131" i="8"/>
  <c r="L35" i="10"/>
  <c r="M27" i="6"/>
  <c r="L27" i="6"/>
  <c r="J27" i="6"/>
  <c r="I27" i="6"/>
  <c r="K27" i="6"/>
  <c r="F216" i="8"/>
  <c r="L235" i="8"/>
  <c r="K23" i="6"/>
  <c r="J23" i="6"/>
  <c r="L23" i="6"/>
  <c r="I23" i="6"/>
  <c r="M23" i="6"/>
  <c r="L57" i="10"/>
  <c r="F151" i="8"/>
  <c r="M18" i="6"/>
  <c r="L18" i="6"/>
  <c r="K18" i="6"/>
  <c r="J18" i="6"/>
  <c r="I18" i="6"/>
  <c r="F54" i="8"/>
  <c r="L143" i="8"/>
  <c r="F34" i="10"/>
  <c r="L210" i="3"/>
  <c r="K210" i="3"/>
  <c r="M210" i="3"/>
  <c r="N210" i="3"/>
  <c r="J210" i="3"/>
  <c r="L18" i="8"/>
  <c r="H83" i="10"/>
  <c r="G119" i="3"/>
  <c r="T42" i="6"/>
  <c r="W42" i="6"/>
  <c r="V42" i="6"/>
  <c r="U42" i="6"/>
  <c r="S42" i="6"/>
  <c r="I41" i="6"/>
  <c r="K41" i="6"/>
  <c r="M41" i="6"/>
  <c r="J41" i="6"/>
  <c r="L41" i="6"/>
  <c r="J56" i="3"/>
  <c r="K56" i="3"/>
  <c r="L56" i="3"/>
  <c r="M56" i="3"/>
  <c r="K43" i="5"/>
  <c r="I43" i="5"/>
  <c r="M43" i="5"/>
  <c r="J43" i="5"/>
  <c r="L43" i="5"/>
  <c r="K14" i="5"/>
  <c r="I14" i="5"/>
  <c r="L14" i="5"/>
  <c r="M14" i="5"/>
  <c r="J14" i="5"/>
  <c r="F41" i="10"/>
  <c r="P19" i="9"/>
  <c r="O19" i="9"/>
  <c r="D93" i="14"/>
  <c r="L55" i="10"/>
  <c r="K56" i="14"/>
  <c r="I56" i="14"/>
  <c r="J56" i="14"/>
  <c r="L196" i="8"/>
  <c r="AA19" i="15"/>
  <c r="Y19" i="15"/>
  <c r="W19" i="15"/>
  <c r="Z19" i="15"/>
  <c r="X19" i="15"/>
  <c r="L37" i="31"/>
  <c r="D62" i="28"/>
  <c r="F284" i="30"/>
  <c r="H75" i="24"/>
  <c r="N133" i="19"/>
  <c r="F77" i="19"/>
  <c r="L104" i="25"/>
  <c r="H263" i="24"/>
  <c r="X59" i="19"/>
  <c r="X82" i="19"/>
  <c r="J259" i="24"/>
  <c r="X144" i="19"/>
  <c r="F49" i="19"/>
  <c r="L129" i="17"/>
  <c r="K129" i="17"/>
  <c r="J129" i="17"/>
  <c r="I129" i="17"/>
  <c r="L165" i="24"/>
  <c r="R70" i="19"/>
  <c r="P70" i="19"/>
  <c r="N49" i="19"/>
  <c r="J115" i="17"/>
  <c r="I115" i="17"/>
  <c r="L115" i="17"/>
  <c r="K115" i="17"/>
  <c r="R159" i="19"/>
  <c r="P159" i="19"/>
  <c r="I108" i="17"/>
  <c r="H107" i="17"/>
  <c r="L108" i="17"/>
  <c r="K108" i="17"/>
  <c r="J108" i="17"/>
  <c r="W32" i="12"/>
  <c r="V15" i="14"/>
  <c r="U15" i="14"/>
  <c r="T15" i="14"/>
  <c r="S23" i="14"/>
  <c r="J64" i="10"/>
  <c r="L115" i="28"/>
  <c r="K115" i="28"/>
  <c r="J115" i="28"/>
  <c r="I115" i="28"/>
  <c r="M115" i="28"/>
  <c r="J60" i="31"/>
  <c r="I30" i="28"/>
  <c r="M30" i="28"/>
  <c r="L30" i="28"/>
  <c r="K30" i="28"/>
  <c r="J30" i="28"/>
  <c r="H100" i="31"/>
  <c r="F119" i="30"/>
  <c r="R53" i="19"/>
  <c r="P53" i="19"/>
  <c r="J69" i="17"/>
  <c r="I69" i="17"/>
  <c r="H77" i="17"/>
  <c r="L69" i="17"/>
  <c r="K69" i="17"/>
  <c r="P102" i="19"/>
  <c r="R102" i="19"/>
  <c r="F135" i="17"/>
  <c r="L140" i="17"/>
  <c r="K140" i="17"/>
  <c r="J140" i="17"/>
  <c r="I140" i="17"/>
  <c r="H61" i="19"/>
  <c r="H84" i="19"/>
  <c r="F196" i="24"/>
  <c r="H110" i="19"/>
  <c r="H120" i="24"/>
  <c r="V49" i="19"/>
  <c r="S9" i="17"/>
  <c r="H62" i="24"/>
  <c r="F33" i="24"/>
  <c r="V135" i="19"/>
  <c r="Y17" i="16"/>
  <c r="X17" i="16"/>
  <c r="Z17" i="16"/>
  <c r="W17" i="16"/>
  <c r="I33" i="12"/>
  <c r="N33" i="12"/>
  <c r="M33" i="12"/>
  <c r="L33" i="12"/>
  <c r="K33" i="12"/>
  <c r="J33" i="12"/>
  <c r="L158" i="13"/>
  <c r="K158" i="13"/>
  <c r="J158" i="13"/>
  <c r="I158" i="13"/>
  <c r="M158" i="13"/>
  <c r="L215" i="8"/>
  <c r="V18" i="14"/>
  <c r="U18" i="14"/>
  <c r="T18" i="14"/>
  <c r="F55" i="24"/>
  <c r="H81" i="24"/>
  <c r="J63" i="24"/>
  <c r="C79" i="17"/>
  <c r="H207" i="24"/>
  <c r="X114" i="19"/>
  <c r="X74" i="19"/>
  <c r="W11" i="12"/>
  <c r="M112" i="13"/>
  <c r="L112" i="13"/>
  <c r="K112" i="13"/>
  <c r="J112" i="13"/>
  <c r="I112" i="13"/>
  <c r="I148" i="13"/>
  <c r="M148" i="13"/>
  <c r="L148" i="13"/>
  <c r="K148" i="13"/>
  <c r="J148" i="13"/>
  <c r="M87" i="13"/>
  <c r="L87" i="13"/>
  <c r="K87" i="13"/>
  <c r="J87" i="13"/>
  <c r="I87" i="13"/>
  <c r="E62" i="13"/>
  <c r="K19" i="13"/>
  <c r="J19" i="13"/>
  <c r="I19" i="13"/>
  <c r="M19" i="13"/>
  <c r="L19" i="13"/>
  <c r="E196" i="3"/>
  <c r="L36" i="25"/>
  <c r="F58" i="31"/>
  <c r="L64" i="25"/>
  <c r="C91" i="17"/>
  <c r="X137" i="19"/>
  <c r="X17" i="19"/>
  <c r="Z13" i="17"/>
  <c r="Y13" i="17"/>
  <c r="X13" i="17"/>
  <c r="W13" i="17"/>
  <c r="V21" i="17"/>
  <c r="X89" i="19"/>
  <c r="X18" i="19"/>
  <c r="H261" i="24"/>
  <c r="R56" i="19"/>
  <c r="P56" i="19"/>
  <c r="X28" i="19"/>
  <c r="J103" i="17"/>
  <c r="I103" i="17"/>
  <c r="L103" i="17"/>
  <c r="K103" i="17"/>
  <c r="R76" i="19"/>
  <c r="P76" i="19"/>
  <c r="J82" i="17"/>
  <c r="I82" i="17"/>
  <c r="L82" i="17"/>
  <c r="K82" i="17"/>
  <c r="R129" i="19"/>
  <c r="P129" i="19"/>
  <c r="J117" i="17"/>
  <c r="I117" i="17"/>
  <c r="L117" i="17"/>
  <c r="K117" i="17"/>
  <c r="F240" i="24"/>
  <c r="H68" i="19"/>
  <c r="F133" i="17"/>
  <c r="H154" i="19"/>
  <c r="C90" i="13"/>
  <c r="T20" i="13"/>
  <c r="W42" i="12"/>
  <c r="F83" i="10"/>
  <c r="M38" i="6"/>
  <c r="L38" i="6"/>
  <c r="I38" i="6"/>
  <c r="J38" i="6"/>
  <c r="K38" i="6"/>
  <c r="P10" i="35"/>
  <c r="O10" i="35"/>
  <c r="F75" i="30"/>
  <c r="F253" i="30"/>
  <c r="H172" i="24"/>
  <c r="H142" i="19"/>
  <c r="E135" i="17"/>
  <c r="H55" i="24"/>
  <c r="E77" i="17"/>
  <c r="C118" i="13"/>
  <c r="H82" i="24"/>
  <c r="V149" i="19"/>
  <c r="Z20" i="17"/>
  <c r="Y20" i="17"/>
  <c r="X20" i="17"/>
  <c r="W20" i="17"/>
  <c r="S21" i="22"/>
  <c r="N63" i="19"/>
  <c r="J61" i="24"/>
  <c r="L100" i="25"/>
  <c r="Y8" i="13"/>
  <c r="X8" i="13"/>
  <c r="W8" i="13"/>
  <c r="AA8" i="13"/>
  <c r="Z8" i="13"/>
  <c r="W49" i="12"/>
  <c r="V21" i="14"/>
  <c r="U21" i="14"/>
  <c r="T21" i="14"/>
  <c r="K139" i="13"/>
  <c r="J139" i="13"/>
  <c r="I139" i="13"/>
  <c r="M139" i="13"/>
  <c r="L139" i="13"/>
  <c r="H59" i="19"/>
  <c r="L124" i="24"/>
  <c r="H122" i="19"/>
  <c r="G121" i="19"/>
  <c r="E133" i="17"/>
  <c r="W12" i="16"/>
  <c r="X12" i="16"/>
  <c r="Z12" i="16"/>
  <c r="Y12" i="16"/>
  <c r="F39" i="24"/>
  <c r="D133" i="17"/>
  <c r="L26" i="12"/>
  <c r="K26" i="12"/>
  <c r="J26" i="12"/>
  <c r="I26" i="12"/>
  <c r="N26" i="12"/>
  <c r="M26" i="12"/>
  <c r="Z19" i="22"/>
  <c r="Y19" i="22"/>
  <c r="X19" i="22"/>
  <c r="AB19" i="22"/>
  <c r="AA19" i="22"/>
  <c r="N107" i="19"/>
  <c r="E53" i="12"/>
  <c r="K125" i="13"/>
  <c r="J125" i="13"/>
  <c r="I125" i="13"/>
  <c r="M125" i="13"/>
  <c r="L125" i="13"/>
  <c r="L107" i="13"/>
  <c r="K107" i="13"/>
  <c r="J107" i="13"/>
  <c r="I107" i="13"/>
  <c r="M107" i="13"/>
  <c r="J231" i="8"/>
  <c r="L48" i="12"/>
  <c r="K48" i="12"/>
  <c r="J48" i="12"/>
  <c r="I48" i="12"/>
  <c r="N48" i="12"/>
  <c r="M48" i="12"/>
  <c r="C54" i="12"/>
  <c r="F9" i="10"/>
  <c r="H187" i="8"/>
  <c r="H80" i="8"/>
  <c r="H77" i="10"/>
  <c r="F214" i="8"/>
  <c r="F31" i="8"/>
  <c r="H80" i="10"/>
  <c r="F169" i="8"/>
  <c r="H259" i="8"/>
  <c r="H13" i="10"/>
  <c r="J241" i="8"/>
  <c r="F240" i="8"/>
  <c r="H59" i="8"/>
  <c r="J52" i="5"/>
  <c r="I52" i="5"/>
  <c r="M52" i="5"/>
  <c r="K52" i="5"/>
  <c r="L52" i="5"/>
  <c r="S32" i="5"/>
  <c r="U32" i="5"/>
  <c r="T32" i="5"/>
  <c r="W32" i="5"/>
  <c r="V32" i="5"/>
  <c r="L127" i="8"/>
  <c r="H229" i="8"/>
  <c r="F34" i="8"/>
  <c r="V45" i="12"/>
  <c r="X45" i="12"/>
  <c r="U45" i="12"/>
  <c r="J37" i="10"/>
  <c r="L195" i="8"/>
  <c r="H16" i="10"/>
  <c r="L186" i="8"/>
  <c r="F11" i="10"/>
  <c r="L189" i="8"/>
  <c r="J103" i="10"/>
  <c r="H185" i="8"/>
  <c r="H109" i="10"/>
  <c r="L79" i="8"/>
  <c r="F283" i="8"/>
  <c r="V35" i="12"/>
  <c r="U35" i="12"/>
  <c r="X35" i="12"/>
  <c r="J232" i="8"/>
  <c r="U42" i="5"/>
  <c r="W42" i="5"/>
  <c r="T42" i="5"/>
  <c r="V42" i="5"/>
  <c r="S42" i="5"/>
  <c r="L106" i="3"/>
  <c r="I117" i="3"/>
  <c r="J106" i="3"/>
  <c r="M106" i="3"/>
  <c r="N106" i="3"/>
  <c r="K106" i="3"/>
  <c r="L100" i="8"/>
  <c r="S16" i="6"/>
  <c r="U16" i="6"/>
  <c r="W16" i="6"/>
  <c r="V16" i="6"/>
  <c r="T16" i="6"/>
  <c r="N30" i="3"/>
  <c r="L30" i="3"/>
  <c r="M30" i="3"/>
  <c r="J30" i="3"/>
  <c r="K30" i="3"/>
  <c r="F115" i="3"/>
  <c r="J86" i="3"/>
  <c r="M86" i="3"/>
  <c r="L86" i="3"/>
  <c r="N86" i="3"/>
  <c r="K86" i="3"/>
  <c r="U35" i="6"/>
  <c r="W35" i="6"/>
  <c r="S35" i="6"/>
  <c r="T35" i="6"/>
  <c r="V35" i="6"/>
  <c r="N39" i="3"/>
  <c r="L39" i="3"/>
  <c r="J39" i="3"/>
  <c r="M39" i="3"/>
  <c r="K39" i="3"/>
  <c r="K44" i="3"/>
  <c r="L44" i="3"/>
  <c r="J44" i="3"/>
  <c r="M44" i="3"/>
  <c r="N185" i="3"/>
  <c r="J185" i="3"/>
  <c r="I196" i="3"/>
  <c r="K185" i="3"/>
  <c r="M185" i="3"/>
  <c r="L185" i="3"/>
  <c r="M25" i="3"/>
  <c r="N25" i="3"/>
  <c r="J25" i="3"/>
  <c r="L25" i="3"/>
  <c r="K25" i="3"/>
  <c r="M17" i="5"/>
  <c r="K17" i="5"/>
  <c r="L17" i="5"/>
  <c r="J17" i="5"/>
  <c r="I17" i="5"/>
  <c r="V22" i="6"/>
  <c r="T22" i="6"/>
  <c r="W22" i="6"/>
  <c r="U22" i="6"/>
  <c r="S22" i="6"/>
  <c r="P14" i="9"/>
  <c r="O14" i="9"/>
  <c r="M16" i="13"/>
  <c r="J16" i="13"/>
  <c r="K16" i="13"/>
  <c r="L16" i="13"/>
  <c r="I16" i="13"/>
  <c r="D79" i="11"/>
  <c r="L41" i="10"/>
  <c r="L20" i="15"/>
  <c r="K20" i="15"/>
  <c r="J20" i="15"/>
  <c r="I20" i="15"/>
  <c r="M20" i="15"/>
  <c r="L218" i="8"/>
  <c r="K139" i="16"/>
  <c r="I139" i="16"/>
  <c r="H147" i="16"/>
  <c r="L139" i="16"/>
  <c r="J139" i="16"/>
  <c r="U21" i="15"/>
  <c r="Q23" i="14"/>
  <c r="X42" i="12"/>
  <c r="V42" i="12"/>
  <c r="U42" i="12"/>
  <c r="F160" i="28"/>
  <c r="F100" i="31"/>
  <c r="L81" i="25"/>
  <c r="F62" i="24"/>
  <c r="F165" i="24"/>
  <c r="X96" i="19"/>
  <c r="X101" i="19"/>
  <c r="X159" i="19"/>
  <c r="R30" i="19"/>
  <c r="P30" i="19"/>
  <c r="U21" i="17"/>
  <c r="R46" i="19"/>
  <c r="P46" i="19"/>
  <c r="L58" i="17"/>
  <c r="K58" i="17"/>
  <c r="J58" i="17"/>
  <c r="I58" i="17"/>
  <c r="F141" i="24"/>
  <c r="R155" i="19"/>
  <c r="P155" i="19"/>
  <c r="H46" i="19"/>
  <c r="H105" i="17"/>
  <c r="L97" i="17"/>
  <c r="K97" i="17"/>
  <c r="J97" i="17"/>
  <c r="I97" i="17"/>
  <c r="R110" i="19"/>
  <c r="P110" i="19"/>
  <c r="H69" i="19"/>
  <c r="G77" i="19"/>
  <c r="L93" i="13"/>
  <c r="K93" i="13"/>
  <c r="J93" i="13"/>
  <c r="I93" i="13"/>
  <c r="M93" i="13"/>
  <c r="D104" i="13"/>
  <c r="W17" i="13"/>
  <c r="AA17" i="13"/>
  <c r="Z17" i="13"/>
  <c r="Y17" i="13"/>
  <c r="X17" i="13"/>
  <c r="L259" i="8"/>
  <c r="X31" i="12"/>
  <c r="V31" i="12"/>
  <c r="U31" i="12"/>
  <c r="L217" i="8"/>
  <c r="F284" i="8"/>
  <c r="H87" i="30"/>
  <c r="J76" i="30"/>
  <c r="H62" i="28"/>
  <c r="L54" i="28"/>
  <c r="M54" i="28"/>
  <c r="K54" i="28"/>
  <c r="J54" i="28"/>
  <c r="I54" i="28"/>
  <c r="P143" i="19"/>
  <c r="R143" i="19"/>
  <c r="T9" i="17"/>
  <c r="L54" i="17"/>
  <c r="K54" i="17"/>
  <c r="J54" i="17"/>
  <c r="I54" i="17"/>
  <c r="H109" i="19"/>
  <c r="H114" i="19"/>
  <c r="L168" i="24"/>
  <c r="R28" i="19"/>
  <c r="P28" i="19"/>
  <c r="E119" i="17"/>
  <c r="U21" i="22"/>
  <c r="Y14" i="13"/>
  <c r="X14" i="13"/>
  <c r="W14" i="13"/>
  <c r="AA14" i="13"/>
  <c r="Z14" i="13"/>
  <c r="Y9" i="22"/>
  <c r="X9" i="22"/>
  <c r="AB9" i="22"/>
  <c r="AA9" i="22"/>
  <c r="Z9" i="22"/>
  <c r="N79" i="19"/>
  <c r="W23" i="12"/>
  <c r="R23" i="14"/>
  <c r="H11" i="10"/>
  <c r="J187" i="8"/>
  <c r="W45" i="12"/>
  <c r="M13" i="13"/>
  <c r="L13" i="13"/>
  <c r="K13" i="13"/>
  <c r="J13" i="13"/>
  <c r="I13" i="13"/>
  <c r="L44" i="12"/>
  <c r="K44" i="12"/>
  <c r="J44" i="12"/>
  <c r="I44" i="12"/>
  <c r="N44" i="12"/>
  <c r="M44" i="12"/>
  <c r="L119" i="8"/>
  <c r="L31" i="6"/>
  <c r="K31" i="6"/>
  <c r="J31" i="6"/>
  <c r="I31" i="6"/>
  <c r="M31" i="6"/>
  <c r="L282" i="30"/>
  <c r="L82" i="31"/>
  <c r="F48" i="13"/>
  <c r="E160" i="13"/>
  <c r="F19" i="24"/>
  <c r="F53" i="24"/>
  <c r="C93" i="17"/>
  <c r="F91" i="19"/>
  <c r="J169" i="24"/>
  <c r="X72" i="19"/>
  <c r="X18" i="16"/>
  <c r="W18" i="16"/>
  <c r="Z18" i="16"/>
  <c r="Y18" i="16"/>
  <c r="L257" i="24"/>
  <c r="X136" i="19"/>
  <c r="W135" i="19"/>
  <c r="P85" i="19"/>
  <c r="R85" i="19"/>
  <c r="H34" i="19"/>
  <c r="L60" i="17"/>
  <c r="K60" i="17"/>
  <c r="J60" i="17"/>
  <c r="I60" i="17"/>
  <c r="I44" i="13"/>
  <c r="M44" i="13"/>
  <c r="L44" i="13"/>
  <c r="K44" i="13"/>
  <c r="J44" i="13"/>
  <c r="J27" i="13"/>
  <c r="I27" i="13"/>
  <c r="M27" i="13"/>
  <c r="L27" i="13"/>
  <c r="K27" i="13"/>
  <c r="I39" i="12"/>
  <c r="N39" i="12"/>
  <c r="M39" i="12"/>
  <c r="L39" i="12"/>
  <c r="K39" i="12"/>
  <c r="J39" i="12"/>
  <c r="A14" i="12"/>
  <c r="F85" i="10"/>
  <c r="L105" i="25"/>
  <c r="J211" i="30"/>
  <c r="K13" i="28"/>
  <c r="J13" i="28"/>
  <c r="I13" i="28"/>
  <c r="M13" i="28"/>
  <c r="L13" i="28"/>
  <c r="X95" i="19"/>
  <c r="H32" i="19"/>
  <c r="R84" i="19"/>
  <c r="P84" i="19"/>
  <c r="F9" i="19"/>
  <c r="I110" i="17"/>
  <c r="L110" i="17"/>
  <c r="K110" i="17"/>
  <c r="J110" i="17"/>
  <c r="J153" i="24"/>
  <c r="P131" i="19"/>
  <c r="R131" i="19"/>
  <c r="H12" i="19"/>
  <c r="L56" i="17"/>
  <c r="K56" i="17"/>
  <c r="J56" i="17"/>
  <c r="I56" i="17"/>
  <c r="P152" i="19"/>
  <c r="R152" i="19"/>
  <c r="H79" i="17"/>
  <c r="L80" i="17"/>
  <c r="K80" i="17"/>
  <c r="J80" i="17"/>
  <c r="I80" i="17"/>
  <c r="H112" i="19"/>
  <c r="L212" i="24"/>
  <c r="G149" i="19"/>
  <c r="H150" i="19"/>
  <c r="H96" i="19"/>
  <c r="W38" i="12"/>
  <c r="Y17" i="15"/>
  <c r="X17" i="15"/>
  <c r="W17" i="15"/>
  <c r="AA17" i="15"/>
  <c r="Z17" i="15"/>
  <c r="G104" i="13"/>
  <c r="G118" i="28"/>
  <c r="H83" i="24"/>
  <c r="N46" i="12"/>
  <c r="M46" i="12"/>
  <c r="L46" i="12"/>
  <c r="K46" i="12"/>
  <c r="J46" i="12"/>
  <c r="I46" i="12"/>
  <c r="D91" i="17"/>
  <c r="F35" i="24"/>
  <c r="L167" i="24"/>
  <c r="X62" i="19"/>
  <c r="X141" i="19"/>
  <c r="D90" i="13"/>
  <c r="E20" i="13"/>
  <c r="AA19" i="13"/>
  <c r="Z19" i="13"/>
  <c r="Y19" i="13"/>
  <c r="X19" i="13"/>
  <c r="W19" i="13"/>
  <c r="H62" i="8"/>
  <c r="H88" i="19"/>
  <c r="J86" i="24"/>
  <c r="W13" i="16"/>
  <c r="V21" i="16"/>
  <c r="Y13" i="16"/>
  <c r="X13" i="16"/>
  <c r="Z13" i="16"/>
  <c r="R9" i="17"/>
  <c r="H77" i="24"/>
  <c r="N65" i="19"/>
  <c r="U17" i="14"/>
  <c r="T17" i="14"/>
  <c r="V17" i="14"/>
  <c r="F63" i="19"/>
  <c r="Q9" i="17"/>
  <c r="L56" i="25"/>
  <c r="H30" i="19"/>
  <c r="F93" i="19"/>
  <c r="K22" i="13"/>
  <c r="J22" i="13"/>
  <c r="I22" i="13"/>
  <c r="M22" i="13"/>
  <c r="L22" i="13"/>
  <c r="F20" i="13"/>
  <c r="W41" i="12"/>
  <c r="K155" i="13"/>
  <c r="J155" i="13"/>
  <c r="I155" i="13"/>
  <c r="M155" i="13"/>
  <c r="L155" i="13"/>
  <c r="T16" i="14"/>
  <c r="V16" i="14"/>
  <c r="U16" i="14"/>
  <c r="F118" i="13"/>
  <c r="J113" i="13"/>
  <c r="I113" i="13"/>
  <c r="M113" i="13"/>
  <c r="L113" i="13"/>
  <c r="K113" i="13"/>
  <c r="L141" i="8"/>
  <c r="J58" i="8"/>
  <c r="F79" i="10"/>
  <c r="H147" i="8"/>
  <c r="J54" i="8"/>
  <c r="H42" i="10"/>
  <c r="L233" i="8"/>
  <c r="F127" i="8"/>
  <c r="L44" i="5"/>
  <c r="I44" i="5"/>
  <c r="M44" i="5"/>
  <c r="K44" i="5"/>
  <c r="J44" i="5"/>
  <c r="F237" i="8"/>
  <c r="J129" i="8"/>
  <c r="F231" i="8"/>
  <c r="L82" i="8"/>
  <c r="F211" i="8"/>
  <c r="H101" i="10"/>
  <c r="F175" i="8"/>
  <c r="H62" i="10"/>
  <c r="F174" i="8"/>
  <c r="L34" i="6"/>
  <c r="I34" i="6"/>
  <c r="M34" i="6"/>
  <c r="K34" i="6"/>
  <c r="J34" i="6"/>
  <c r="H284" i="8"/>
  <c r="V30" i="12"/>
  <c r="U30" i="12"/>
  <c r="X30" i="12"/>
  <c r="H252" i="8"/>
  <c r="L77" i="10"/>
  <c r="M22" i="6"/>
  <c r="J22" i="6"/>
  <c r="I22" i="6"/>
  <c r="L22" i="6"/>
  <c r="K22" i="6"/>
  <c r="L76" i="10"/>
  <c r="L167" i="8"/>
  <c r="L79" i="10"/>
  <c r="F188" i="8"/>
  <c r="G146" i="13"/>
  <c r="I14" i="6"/>
  <c r="J14" i="6"/>
  <c r="L14" i="6"/>
  <c r="K14" i="6"/>
  <c r="M14" i="6"/>
  <c r="F255" i="8"/>
  <c r="H129" i="8"/>
  <c r="L282" i="8"/>
  <c r="L97" i="10"/>
  <c r="F77" i="8"/>
  <c r="F63" i="10"/>
  <c r="L153" i="8"/>
  <c r="G76" i="13"/>
  <c r="L58" i="8"/>
  <c r="G17" i="2"/>
  <c r="L152" i="8"/>
  <c r="K141" i="3"/>
  <c r="J141" i="3"/>
  <c r="N141" i="3"/>
  <c r="M141" i="3"/>
  <c r="L141" i="3"/>
  <c r="L97" i="8"/>
  <c r="L85" i="8"/>
  <c r="H121" i="3"/>
  <c r="I67" i="2"/>
  <c r="M64" i="2"/>
  <c r="N64" i="2"/>
  <c r="L64" i="2"/>
  <c r="K64" i="2"/>
  <c r="J64" i="2"/>
  <c r="V46" i="6"/>
  <c r="T46" i="6"/>
  <c r="W46" i="6"/>
  <c r="U46" i="6"/>
  <c r="S46" i="6"/>
  <c r="N213" i="3"/>
  <c r="K213" i="3"/>
  <c r="L213" i="3"/>
  <c r="J213" i="3"/>
  <c r="M213" i="3"/>
  <c r="G9" i="9"/>
  <c r="G123" i="3"/>
  <c r="M44" i="15"/>
  <c r="L44" i="15"/>
  <c r="J44" i="15"/>
  <c r="I44" i="15"/>
  <c r="K44" i="15"/>
  <c r="C37" i="14"/>
  <c r="L59" i="8"/>
  <c r="I28" i="14"/>
  <c r="K28" i="14"/>
  <c r="J28" i="14"/>
  <c r="G133" i="15"/>
  <c r="W25" i="12"/>
  <c r="J130" i="13"/>
  <c r="I130" i="13"/>
  <c r="M130" i="13"/>
  <c r="L130" i="13"/>
  <c r="K130" i="13"/>
  <c r="L78" i="13"/>
  <c r="K78" i="13"/>
  <c r="J78" i="13"/>
  <c r="I78" i="13"/>
  <c r="M78" i="13"/>
  <c r="M60" i="13"/>
  <c r="L60" i="13"/>
  <c r="K60" i="13"/>
  <c r="J60" i="13"/>
  <c r="I60" i="13"/>
  <c r="J96" i="13"/>
  <c r="I96" i="13"/>
  <c r="H104" i="13"/>
  <c r="M96" i="13"/>
  <c r="L96" i="13"/>
  <c r="K96" i="13"/>
  <c r="L34" i="25"/>
  <c r="F107" i="31"/>
  <c r="L75" i="25"/>
  <c r="L237" i="30"/>
  <c r="X75" i="19"/>
  <c r="C161" i="17"/>
  <c r="R54" i="19"/>
  <c r="P54" i="19"/>
  <c r="N21" i="19"/>
  <c r="L86" i="17"/>
  <c r="K86" i="17"/>
  <c r="J86" i="17"/>
  <c r="I86" i="17"/>
  <c r="J197" i="24"/>
  <c r="R90" i="19"/>
  <c r="P90" i="19"/>
  <c r="H19" i="19"/>
  <c r="H149" i="17"/>
  <c r="L150" i="17"/>
  <c r="K150" i="17"/>
  <c r="J150" i="17"/>
  <c r="I150" i="17"/>
  <c r="R124" i="19"/>
  <c r="P124" i="19"/>
  <c r="J73" i="17"/>
  <c r="I73" i="17"/>
  <c r="L73" i="17"/>
  <c r="K73" i="17"/>
  <c r="P112" i="19"/>
  <c r="R112" i="19"/>
  <c r="Z15" i="17"/>
  <c r="Y15" i="17"/>
  <c r="X15" i="17"/>
  <c r="W15" i="17"/>
  <c r="L74" i="17"/>
  <c r="K74" i="17"/>
  <c r="J74" i="17"/>
  <c r="I74" i="17"/>
  <c r="H67" i="19"/>
  <c r="F166" i="24"/>
  <c r="H108" i="19"/>
  <c r="G107" i="19"/>
  <c r="H104" i="19"/>
  <c r="E121" i="17"/>
  <c r="I14" i="13"/>
  <c r="M14" i="13"/>
  <c r="L14" i="13"/>
  <c r="K14" i="13"/>
  <c r="J14" i="13"/>
  <c r="AA13" i="13"/>
  <c r="Z13" i="13"/>
  <c r="Y13" i="13"/>
  <c r="X13" i="13"/>
  <c r="W13" i="13"/>
  <c r="K21" i="12"/>
  <c r="J21" i="12"/>
  <c r="I21" i="12"/>
  <c r="N21" i="12"/>
  <c r="M21" i="12"/>
  <c r="L21" i="12"/>
  <c r="H275" i="8"/>
  <c r="L279" i="8"/>
  <c r="F16" i="8"/>
  <c r="H86" i="30"/>
  <c r="L68" i="28"/>
  <c r="K68" i="28"/>
  <c r="J68" i="28"/>
  <c r="I68" i="28"/>
  <c r="H76" i="28"/>
  <c r="M68" i="28"/>
  <c r="AO37" i="35"/>
  <c r="AN37" i="35"/>
  <c r="J43" i="31"/>
  <c r="K123" i="28"/>
  <c r="J123" i="28"/>
  <c r="M123" i="28"/>
  <c r="L123" i="28"/>
  <c r="I123" i="28"/>
  <c r="M31" i="28"/>
  <c r="L31" i="28"/>
  <c r="K31" i="28"/>
  <c r="J31" i="28"/>
  <c r="I31" i="28"/>
  <c r="H156" i="19"/>
  <c r="V65" i="19"/>
  <c r="D132" i="13"/>
  <c r="AB15" i="22"/>
  <c r="AA15" i="22"/>
  <c r="Z15" i="22"/>
  <c r="Y15" i="22"/>
  <c r="X15" i="22"/>
  <c r="J81" i="24"/>
  <c r="F32" i="24"/>
  <c r="I82" i="13"/>
  <c r="H90" i="13"/>
  <c r="M82" i="13"/>
  <c r="L82" i="13"/>
  <c r="K82" i="13"/>
  <c r="J82" i="13"/>
  <c r="K29" i="13"/>
  <c r="J29" i="13"/>
  <c r="I29" i="13"/>
  <c r="M29" i="13"/>
  <c r="L29" i="13"/>
  <c r="L16" i="12"/>
  <c r="K16" i="12"/>
  <c r="J16" i="12"/>
  <c r="I16" i="12"/>
  <c r="N16" i="12"/>
  <c r="M16" i="12"/>
  <c r="W9" i="12"/>
  <c r="J213" i="8"/>
  <c r="L63" i="10"/>
  <c r="F90" i="28"/>
  <c r="L57" i="31"/>
  <c r="N121" i="19"/>
  <c r="P27" i="19"/>
  <c r="O35" i="19"/>
  <c r="F119" i="19"/>
  <c r="H255" i="24"/>
  <c r="X58" i="19"/>
  <c r="F231" i="24"/>
  <c r="X81" i="19"/>
  <c r="H141" i="24"/>
  <c r="X154" i="19"/>
  <c r="H41" i="19"/>
  <c r="G49" i="19"/>
  <c r="U9" i="16"/>
  <c r="F229" i="24"/>
  <c r="X124" i="19"/>
  <c r="L67" i="17"/>
  <c r="K67" i="17"/>
  <c r="J67" i="17"/>
  <c r="I67" i="17"/>
  <c r="J131" i="24"/>
  <c r="R125" i="19"/>
  <c r="P125" i="19"/>
  <c r="O133" i="19"/>
  <c r="X13" i="19"/>
  <c r="W21" i="19"/>
  <c r="K153" i="17"/>
  <c r="J153" i="17"/>
  <c r="I153" i="17"/>
  <c r="H161" i="17"/>
  <c r="L153" i="17"/>
  <c r="L129" i="24"/>
  <c r="R122" i="19"/>
  <c r="P122" i="19"/>
  <c r="O121" i="19"/>
  <c r="I154" i="17"/>
  <c r="L154" i="17"/>
  <c r="K154" i="17"/>
  <c r="J154" i="17"/>
  <c r="W16" i="12"/>
  <c r="T21" i="15"/>
  <c r="L60" i="8"/>
  <c r="F190" i="3"/>
  <c r="H57" i="8"/>
  <c r="H105" i="31"/>
  <c r="F185" i="30"/>
  <c r="K109" i="28"/>
  <c r="J109" i="28"/>
  <c r="I109" i="28"/>
  <c r="M109" i="28"/>
  <c r="L109" i="28"/>
  <c r="H80" i="30"/>
  <c r="R72" i="19"/>
  <c r="P72" i="19"/>
  <c r="N23" i="19"/>
  <c r="L132" i="17"/>
  <c r="K132" i="17"/>
  <c r="J132" i="17"/>
  <c r="I132" i="17"/>
  <c r="H52" i="19"/>
  <c r="G51" i="19"/>
  <c r="G91" i="19"/>
  <c r="H83" i="19"/>
  <c r="F266" i="24"/>
  <c r="H101" i="19"/>
  <c r="F91" i="17"/>
  <c r="H115" i="19"/>
  <c r="W20" i="16"/>
  <c r="X20" i="16"/>
  <c r="Z20" i="16"/>
  <c r="Y20" i="16"/>
  <c r="H86" i="24"/>
  <c r="M102" i="13"/>
  <c r="L102" i="13"/>
  <c r="K102" i="13"/>
  <c r="J102" i="13"/>
  <c r="I102" i="13"/>
  <c r="V93" i="19"/>
  <c r="I17" i="12"/>
  <c r="N17" i="12"/>
  <c r="M17" i="12"/>
  <c r="L17" i="12"/>
  <c r="K17" i="12"/>
  <c r="J17" i="12"/>
  <c r="F104" i="10"/>
  <c r="L105" i="10"/>
  <c r="H255" i="8"/>
  <c r="E90" i="13"/>
  <c r="J217" i="8"/>
  <c r="J173" i="8"/>
  <c r="J99" i="13"/>
  <c r="I99" i="13"/>
  <c r="M99" i="13"/>
  <c r="L99" i="13"/>
  <c r="K99" i="13"/>
  <c r="X22" i="12"/>
  <c r="V22" i="12"/>
  <c r="U22" i="12"/>
  <c r="L56" i="31"/>
  <c r="Y17" i="22"/>
  <c r="X17" i="22"/>
  <c r="AB17" i="22"/>
  <c r="AA17" i="22"/>
  <c r="Z17" i="22"/>
  <c r="F42" i="24"/>
  <c r="J85" i="24"/>
  <c r="F37" i="19"/>
  <c r="X88" i="19"/>
  <c r="C149" i="17"/>
  <c r="X130" i="19"/>
  <c r="J219" i="24"/>
  <c r="X108" i="19"/>
  <c r="W107" i="19"/>
  <c r="L217" i="24"/>
  <c r="R60" i="19"/>
  <c r="P60" i="19"/>
  <c r="X39" i="19"/>
  <c r="L124" i="17"/>
  <c r="K124" i="17"/>
  <c r="J124" i="17"/>
  <c r="I124" i="17"/>
  <c r="J79" i="13"/>
  <c r="I79" i="13"/>
  <c r="M79" i="13"/>
  <c r="L79" i="13"/>
  <c r="K79" i="13"/>
  <c r="I23" i="12"/>
  <c r="N23" i="12"/>
  <c r="M23" i="12"/>
  <c r="L23" i="12"/>
  <c r="K23" i="12"/>
  <c r="J23" i="12"/>
  <c r="G55" i="12"/>
  <c r="W12" i="12"/>
  <c r="I117" i="13"/>
  <c r="M117" i="13"/>
  <c r="L117" i="13"/>
  <c r="K117" i="13"/>
  <c r="J117" i="13"/>
  <c r="F81" i="24"/>
  <c r="V147" i="19"/>
  <c r="M111" i="13"/>
  <c r="L111" i="13"/>
  <c r="K111" i="13"/>
  <c r="J111" i="13"/>
  <c r="I111" i="13"/>
  <c r="D105" i="17"/>
  <c r="J38" i="12"/>
  <c r="I38" i="12"/>
  <c r="N38" i="12"/>
  <c r="M38" i="12"/>
  <c r="L38" i="12"/>
  <c r="K38" i="12"/>
  <c r="J55" i="24"/>
  <c r="D51" i="17"/>
  <c r="L75" i="24"/>
  <c r="I134" i="13"/>
  <c r="M134" i="13"/>
  <c r="L134" i="13"/>
  <c r="K134" i="13"/>
  <c r="J134" i="13"/>
  <c r="J261" i="24"/>
  <c r="X32" i="19"/>
  <c r="X73" i="19"/>
  <c r="C135" i="17"/>
  <c r="J147" i="24"/>
  <c r="X160" i="19"/>
  <c r="V13" i="14"/>
  <c r="U13" i="14"/>
  <c r="T13" i="14"/>
  <c r="K14" i="12"/>
  <c r="J14" i="12"/>
  <c r="I14" i="12"/>
  <c r="N14" i="12"/>
  <c r="M14" i="12"/>
  <c r="L14" i="12"/>
  <c r="M129" i="13"/>
  <c r="L129" i="13"/>
  <c r="K129" i="13"/>
  <c r="J129" i="13"/>
  <c r="I129" i="13"/>
  <c r="W52" i="12"/>
  <c r="X11" i="13"/>
  <c r="W11" i="13"/>
  <c r="AA11" i="13"/>
  <c r="Z11" i="13"/>
  <c r="Y11" i="13"/>
  <c r="J196" i="8"/>
  <c r="H207" i="8"/>
  <c r="H65" i="8"/>
  <c r="M33" i="5"/>
  <c r="L33" i="5"/>
  <c r="J33" i="5"/>
  <c r="I33" i="5"/>
  <c r="K33" i="5"/>
  <c r="H234" i="8"/>
  <c r="L19" i="6"/>
  <c r="I19" i="6"/>
  <c r="J19" i="6"/>
  <c r="K19" i="6"/>
  <c r="M19" i="6"/>
  <c r="F55" i="10"/>
  <c r="F189" i="3"/>
  <c r="F209" i="8"/>
  <c r="R20" i="13"/>
  <c r="H119" i="8"/>
  <c r="U25" i="12"/>
  <c r="X25" i="12"/>
  <c r="V25" i="12"/>
  <c r="F56" i="10"/>
  <c r="F194" i="3"/>
  <c r="J255" i="8"/>
  <c r="L121" i="8"/>
  <c r="I49" i="6"/>
  <c r="M49" i="6"/>
  <c r="J49" i="6"/>
  <c r="L49" i="6"/>
  <c r="K49" i="6"/>
  <c r="H195" i="3"/>
  <c r="L78" i="10"/>
  <c r="H86" i="8"/>
  <c r="H104" i="10"/>
  <c r="F233" i="8"/>
  <c r="F163" i="8"/>
  <c r="F105" i="8"/>
  <c r="H79" i="8"/>
  <c r="N142" i="3"/>
  <c r="M142" i="3"/>
  <c r="L142" i="3"/>
  <c r="J142" i="3"/>
  <c r="K142" i="3"/>
  <c r="F33" i="10"/>
  <c r="L31" i="10"/>
  <c r="J279" i="8"/>
  <c r="I47" i="6"/>
  <c r="K47" i="6"/>
  <c r="L47" i="6"/>
  <c r="J47" i="6"/>
  <c r="M47" i="6"/>
  <c r="K21" i="5"/>
  <c r="J21" i="5"/>
  <c r="I21" i="5"/>
  <c r="M21" i="5"/>
  <c r="L21" i="5"/>
  <c r="E192" i="3"/>
  <c r="J281" i="8"/>
  <c r="H53" i="8"/>
  <c r="H100" i="10"/>
  <c r="L131" i="8"/>
  <c r="L104" i="10"/>
  <c r="H43" i="10"/>
  <c r="H67" i="2"/>
  <c r="K67" i="2" s="1"/>
  <c r="F43" i="8"/>
  <c r="U19" i="5"/>
  <c r="V19" i="5"/>
  <c r="T19" i="5"/>
  <c r="S19" i="5"/>
  <c r="W19" i="5"/>
  <c r="J258" i="8"/>
  <c r="E121" i="3"/>
  <c r="N143" i="3"/>
  <c r="J143" i="3"/>
  <c r="M143" i="3"/>
  <c r="K143" i="3"/>
  <c r="L143" i="3"/>
  <c r="L53" i="8"/>
  <c r="T18" i="6"/>
  <c r="V18" i="6"/>
  <c r="W18" i="6"/>
  <c r="S18" i="6"/>
  <c r="U18" i="6"/>
  <c r="G68" i="2"/>
  <c r="H115" i="3"/>
  <c r="J61" i="8"/>
  <c r="S13" i="9"/>
  <c r="R13" i="9"/>
  <c r="J11" i="10"/>
  <c r="F37" i="8"/>
  <c r="H109" i="8"/>
  <c r="I151" i="14"/>
  <c r="K151" i="14"/>
  <c r="J151" i="14"/>
  <c r="H41" i="10"/>
  <c r="H63" i="10"/>
  <c r="D84" i="11"/>
  <c r="M37" i="13"/>
  <c r="L37" i="13"/>
  <c r="J37" i="13"/>
  <c r="K37" i="13"/>
  <c r="I37" i="13"/>
  <c r="I50" i="5"/>
  <c r="K50" i="5"/>
  <c r="J50" i="5"/>
  <c r="L50" i="5"/>
  <c r="M50" i="5"/>
  <c r="L99" i="8"/>
  <c r="F39" i="10"/>
  <c r="E132" i="13"/>
  <c r="M16" i="15"/>
  <c r="L16" i="15"/>
  <c r="J16" i="15"/>
  <c r="K16" i="15"/>
  <c r="I16" i="15"/>
  <c r="L80" i="3"/>
  <c r="J80" i="3"/>
  <c r="N80" i="3"/>
  <c r="K80" i="3"/>
  <c r="M80" i="3"/>
  <c r="G18" i="2"/>
  <c r="K31" i="3"/>
  <c r="J31" i="3"/>
  <c r="L31" i="3"/>
  <c r="M31" i="3"/>
  <c r="N31" i="3"/>
  <c r="J89" i="3"/>
  <c r="M89" i="3"/>
  <c r="L89" i="3"/>
  <c r="N89" i="3"/>
  <c r="K89" i="3"/>
  <c r="T8" i="6"/>
  <c r="W8" i="6"/>
  <c r="V8" i="6"/>
  <c r="U8" i="6"/>
  <c r="S8" i="6"/>
  <c r="H35" i="8"/>
  <c r="J150" i="8"/>
  <c r="L102" i="8"/>
  <c r="I15" i="9"/>
  <c r="L101" i="8"/>
  <c r="K14" i="14"/>
  <c r="J14" i="14"/>
  <c r="I14" i="14"/>
  <c r="H104" i="8"/>
  <c r="L48" i="3"/>
  <c r="K48" i="3"/>
  <c r="J48" i="3"/>
  <c r="M48" i="3"/>
  <c r="M36" i="2"/>
  <c r="N36" i="2"/>
  <c r="L36" i="2"/>
  <c r="K36" i="2"/>
  <c r="J36" i="2"/>
  <c r="M22" i="3"/>
  <c r="L22" i="3"/>
  <c r="K22" i="3"/>
  <c r="N22" i="3"/>
  <c r="J22" i="3"/>
  <c r="W17" i="5"/>
  <c r="T17" i="5"/>
  <c r="V17" i="5"/>
  <c r="S17" i="5"/>
  <c r="U17" i="5"/>
  <c r="F21" i="10"/>
  <c r="L10" i="8"/>
  <c r="K13" i="14"/>
  <c r="J13" i="14"/>
  <c r="I13" i="14"/>
  <c r="L214" i="3"/>
  <c r="K214" i="3"/>
  <c r="M214" i="3"/>
  <c r="N214" i="3"/>
  <c r="J214" i="3"/>
  <c r="L54" i="8"/>
  <c r="N37" i="2"/>
  <c r="M37" i="2"/>
  <c r="L37" i="2"/>
  <c r="K37" i="2"/>
  <c r="J37" i="2"/>
  <c r="H241" i="8"/>
  <c r="H153" i="8"/>
  <c r="H189" i="3"/>
  <c r="H219" i="8"/>
  <c r="J162" i="3"/>
  <c r="N162" i="3"/>
  <c r="K162" i="3"/>
  <c r="M162" i="3"/>
  <c r="L162" i="3"/>
  <c r="F14" i="8"/>
  <c r="L34" i="8"/>
  <c r="F53" i="10"/>
  <c r="J105" i="8"/>
  <c r="G53" i="12"/>
  <c r="G57" i="12" s="1"/>
  <c r="J172" i="8"/>
  <c r="N96" i="3"/>
  <c r="K96" i="3"/>
  <c r="J96" i="3"/>
  <c r="L96" i="3"/>
  <c r="M96" i="3"/>
  <c r="M7" i="2"/>
  <c r="N7" i="2"/>
  <c r="L7" i="2"/>
  <c r="K7" i="2"/>
  <c r="J7" i="2"/>
  <c r="K105" i="3"/>
  <c r="I116" i="3"/>
  <c r="L105" i="3"/>
  <c r="J105" i="3"/>
  <c r="M105" i="3"/>
  <c r="N105" i="3"/>
  <c r="V43" i="6"/>
  <c r="W43" i="6"/>
  <c r="T43" i="6"/>
  <c r="U43" i="6"/>
  <c r="S43" i="6"/>
  <c r="F85" i="8"/>
  <c r="L43" i="8"/>
  <c r="W12" i="6"/>
  <c r="T12" i="6"/>
  <c r="V12" i="6"/>
  <c r="U12" i="6"/>
  <c r="S12" i="6"/>
  <c r="H106" i="8"/>
  <c r="E19" i="9"/>
  <c r="D135" i="14"/>
  <c r="L104" i="8"/>
  <c r="G189" i="3"/>
  <c r="G114" i="3"/>
  <c r="J26" i="3"/>
  <c r="M26" i="3"/>
  <c r="N26" i="3"/>
  <c r="L26" i="3"/>
  <c r="K26" i="3"/>
  <c r="K47" i="3"/>
  <c r="M47" i="3"/>
  <c r="J47" i="3"/>
  <c r="L47" i="3"/>
  <c r="T30" i="6"/>
  <c r="V30" i="6"/>
  <c r="W30" i="6"/>
  <c r="U30" i="6"/>
  <c r="S30" i="6"/>
  <c r="H194" i="3"/>
  <c r="H14" i="8"/>
  <c r="J63" i="8"/>
  <c r="D106" i="11"/>
  <c r="J103" i="8"/>
  <c r="L65" i="8"/>
  <c r="G15" i="9"/>
  <c r="M157" i="13"/>
  <c r="L157" i="13"/>
  <c r="J157" i="13"/>
  <c r="K157" i="13"/>
  <c r="I157" i="13"/>
  <c r="G35" i="15"/>
  <c r="K39" i="14"/>
  <c r="J39" i="14"/>
  <c r="I39" i="14"/>
  <c r="G23" i="14"/>
  <c r="I152" i="14"/>
  <c r="K152" i="14"/>
  <c r="J152" i="14"/>
  <c r="J97" i="15"/>
  <c r="I97" i="15"/>
  <c r="M97" i="15"/>
  <c r="L97" i="15"/>
  <c r="K97" i="15"/>
  <c r="H105" i="15"/>
  <c r="L214" i="8"/>
  <c r="C56" i="12"/>
  <c r="L75" i="10"/>
  <c r="E9" i="9"/>
  <c r="G107" i="14"/>
  <c r="F23" i="14"/>
  <c r="J41" i="14"/>
  <c r="I41" i="14"/>
  <c r="K41" i="14"/>
  <c r="F91" i="15"/>
  <c r="H133" i="15"/>
  <c r="M125" i="15"/>
  <c r="L125" i="15"/>
  <c r="K125" i="15"/>
  <c r="J125" i="15"/>
  <c r="I125" i="15"/>
  <c r="W50" i="18"/>
  <c r="J62" i="10"/>
  <c r="H18" i="8"/>
  <c r="L95" i="16"/>
  <c r="K95" i="16"/>
  <c r="J95" i="16"/>
  <c r="I95" i="16"/>
  <c r="L94" i="16"/>
  <c r="J94" i="16"/>
  <c r="I94" i="16"/>
  <c r="K94" i="16"/>
  <c r="H93" i="16"/>
  <c r="J84" i="10"/>
  <c r="M154" i="13"/>
  <c r="J154" i="13"/>
  <c r="L154" i="13"/>
  <c r="K154" i="13"/>
  <c r="I154" i="13"/>
  <c r="W44" i="6"/>
  <c r="V44" i="6"/>
  <c r="T44" i="6"/>
  <c r="S44" i="6"/>
  <c r="U44" i="6"/>
  <c r="O23" i="14"/>
  <c r="F51" i="14"/>
  <c r="AA61" i="18"/>
  <c r="Z61" i="18"/>
  <c r="J260" i="8"/>
  <c r="F190" i="8"/>
  <c r="D60" i="11"/>
  <c r="I87" i="15"/>
  <c r="K87" i="15"/>
  <c r="M87" i="15"/>
  <c r="L87" i="15"/>
  <c r="J87" i="15"/>
  <c r="D79" i="14"/>
  <c r="R116" i="18"/>
  <c r="S116" i="18"/>
  <c r="M57" i="15"/>
  <c r="K57" i="15"/>
  <c r="I57" i="15"/>
  <c r="L57" i="15"/>
  <c r="J57" i="15"/>
  <c r="AA111" i="18"/>
  <c r="Z111" i="18"/>
  <c r="G121" i="16"/>
  <c r="I11" i="17"/>
  <c r="L11" i="17"/>
  <c r="K11" i="17"/>
  <c r="J11" i="17"/>
  <c r="V29" i="6"/>
  <c r="U29" i="6"/>
  <c r="T29" i="6"/>
  <c r="S29" i="6"/>
  <c r="W29" i="6"/>
  <c r="L149" i="8"/>
  <c r="L241" i="8"/>
  <c r="J277" i="8"/>
  <c r="L231" i="8"/>
  <c r="H230" i="8"/>
  <c r="J77" i="8"/>
  <c r="F195" i="3"/>
  <c r="L168" i="8"/>
  <c r="J188" i="8"/>
  <c r="J13" i="10"/>
  <c r="F191" i="8"/>
  <c r="F57" i="8"/>
  <c r="F165" i="8"/>
  <c r="V13" i="12"/>
  <c r="U13" i="12"/>
  <c r="X13" i="12"/>
  <c r="F130" i="8"/>
  <c r="L85" i="10"/>
  <c r="L124" i="8"/>
  <c r="G192" i="3"/>
  <c r="E188" i="3"/>
  <c r="V9" i="12"/>
  <c r="U9" i="12"/>
  <c r="X9" i="12"/>
  <c r="H283" i="8"/>
  <c r="X26" i="12"/>
  <c r="V26" i="12"/>
  <c r="U26" i="12"/>
  <c r="G90" i="13"/>
  <c r="F75" i="10"/>
  <c r="J276" i="8"/>
  <c r="F192" i="8"/>
  <c r="M47" i="5"/>
  <c r="I47" i="5"/>
  <c r="J47" i="5"/>
  <c r="L47" i="5"/>
  <c r="K47" i="5"/>
  <c r="K45" i="5"/>
  <c r="I45" i="5"/>
  <c r="M45" i="5"/>
  <c r="L45" i="5"/>
  <c r="J45" i="5"/>
  <c r="L151" i="8"/>
  <c r="L256" i="8"/>
  <c r="F17" i="2"/>
  <c r="M57" i="2"/>
  <c r="J57" i="2"/>
  <c r="K57" i="2"/>
  <c r="N57" i="2"/>
  <c r="L57" i="2"/>
  <c r="F230" i="8"/>
  <c r="J169" i="8"/>
  <c r="J273" i="8"/>
  <c r="V7" i="12"/>
  <c r="U7" i="12"/>
  <c r="X7" i="12"/>
  <c r="J149" i="8"/>
  <c r="H121" i="8"/>
  <c r="F258" i="8"/>
  <c r="L172" i="8"/>
  <c r="H238" i="8"/>
  <c r="V15" i="5"/>
  <c r="T15" i="5"/>
  <c r="S15" i="5"/>
  <c r="W15" i="5"/>
  <c r="U15" i="5"/>
  <c r="J7" i="6"/>
  <c r="I7" i="6"/>
  <c r="M7" i="6"/>
  <c r="L7" i="6"/>
  <c r="K7" i="6"/>
  <c r="V37" i="12"/>
  <c r="U37" i="12"/>
  <c r="X37" i="12"/>
  <c r="L103" i="10"/>
  <c r="L173" i="8"/>
  <c r="J284" i="8"/>
  <c r="M46" i="5"/>
  <c r="L46" i="5"/>
  <c r="K46" i="5"/>
  <c r="I46" i="5"/>
  <c r="J46" i="5"/>
  <c r="T39" i="5"/>
  <c r="S39" i="5"/>
  <c r="U39" i="5"/>
  <c r="W39" i="5"/>
  <c r="V39" i="5"/>
  <c r="L239" i="8"/>
  <c r="L75" i="8"/>
  <c r="M11" i="6"/>
  <c r="I11" i="6"/>
  <c r="L11" i="6"/>
  <c r="K11" i="6"/>
  <c r="J11" i="6"/>
  <c r="L43" i="10"/>
  <c r="L252" i="8"/>
  <c r="J13" i="6"/>
  <c r="K13" i="6"/>
  <c r="M13" i="6"/>
  <c r="L13" i="6"/>
  <c r="I13" i="6"/>
  <c r="J122" i="8"/>
  <c r="F129" i="8"/>
  <c r="J259" i="8"/>
  <c r="U50" i="12"/>
  <c r="X50" i="12"/>
  <c r="V50" i="12"/>
  <c r="H54" i="8"/>
  <c r="F273" i="8"/>
  <c r="J131" i="8"/>
  <c r="J84" i="8"/>
  <c r="E116" i="3"/>
  <c r="L16" i="2"/>
  <c r="M16" i="2"/>
  <c r="J16" i="2"/>
  <c r="K16" i="2"/>
  <c r="J71" i="3"/>
  <c r="N71" i="3"/>
  <c r="M71" i="3"/>
  <c r="K71" i="3"/>
  <c r="L71" i="3"/>
  <c r="K27" i="3"/>
  <c r="L27" i="3"/>
  <c r="N27" i="3"/>
  <c r="J27" i="3"/>
  <c r="M27" i="3"/>
  <c r="J51" i="3"/>
  <c r="L51" i="3"/>
  <c r="M51" i="3"/>
  <c r="K51" i="3"/>
  <c r="L81" i="8"/>
  <c r="M41" i="2"/>
  <c r="L41" i="2"/>
  <c r="J41" i="2"/>
  <c r="K41" i="2"/>
  <c r="H84" i="10"/>
  <c r="J108" i="10"/>
  <c r="V26" i="6"/>
  <c r="T26" i="6"/>
  <c r="U26" i="6"/>
  <c r="S26" i="6"/>
  <c r="W26" i="6"/>
  <c r="K174" i="3"/>
  <c r="J174" i="3"/>
  <c r="M174" i="3"/>
  <c r="N174" i="3"/>
  <c r="L174" i="3"/>
  <c r="H20" i="8"/>
  <c r="N50" i="12"/>
  <c r="L50" i="12"/>
  <c r="J50" i="12"/>
  <c r="M50" i="12"/>
  <c r="I50" i="12"/>
  <c r="K50" i="12"/>
  <c r="H59" i="10"/>
  <c r="K46" i="14"/>
  <c r="J46" i="14"/>
  <c r="I46" i="14"/>
  <c r="J37" i="8"/>
  <c r="L70" i="3"/>
  <c r="J70" i="3"/>
  <c r="N70" i="3"/>
  <c r="M70" i="3"/>
  <c r="K70" i="3"/>
  <c r="J100" i="3"/>
  <c r="M100" i="3"/>
  <c r="K100" i="3"/>
  <c r="L100" i="3"/>
  <c r="N100" i="3"/>
  <c r="W45" i="6"/>
  <c r="U45" i="6"/>
  <c r="S45" i="6"/>
  <c r="V45" i="6"/>
  <c r="T45" i="6"/>
  <c r="H38" i="8"/>
  <c r="F32" i="8"/>
  <c r="F60" i="8"/>
  <c r="M11" i="9"/>
  <c r="J158" i="3"/>
  <c r="N158" i="3"/>
  <c r="K158" i="3"/>
  <c r="L158" i="3"/>
  <c r="M158" i="3"/>
  <c r="M88" i="3"/>
  <c r="J88" i="3"/>
  <c r="N88" i="3"/>
  <c r="K88" i="3"/>
  <c r="L88" i="3"/>
  <c r="G67" i="2"/>
  <c r="J169" i="3"/>
  <c r="K169" i="3"/>
  <c r="L169" i="3"/>
  <c r="M169" i="3"/>
  <c r="N169" i="3"/>
  <c r="F18" i="8"/>
  <c r="N137" i="3"/>
  <c r="K137" i="3"/>
  <c r="J137" i="3"/>
  <c r="L137" i="3"/>
  <c r="M137" i="3"/>
  <c r="L77" i="8"/>
  <c r="H116" i="3"/>
  <c r="H131" i="8"/>
  <c r="E122" i="3"/>
  <c r="J35" i="8"/>
  <c r="L62" i="2"/>
  <c r="M62" i="2"/>
  <c r="N62" i="2"/>
  <c r="K62" i="2"/>
  <c r="J62" i="2"/>
  <c r="M24" i="2"/>
  <c r="N24" i="2"/>
  <c r="L24" i="2"/>
  <c r="K24" i="2"/>
  <c r="J24" i="2"/>
  <c r="E68" i="2"/>
  <c r="G117" i="3"/>
  <c r="L163" i="3"/>
  <c r="K163" i="3"/>
  <c r="M163" i="3"/>
  <c r="J163" i="3"/>
  <c r="N163" i="3"/>
  <c r="H122" i="3"/>
  <c r="F120" i="3"/>
  <c r="H175" i="8"/>
  <c r="J55" i="3"/>
  <c r="M55" i="3"/>
  <c r="K55" i="3"/>
  <c r="L55" i="3"/>
  <c r="W51" i="6"/>
  <c r="S51" i="6"/>
  <c r="V51" i="6"/>
  <c r="T51" i="6"/>
  <c r="U51" i="6"/>
  <c r="L80" i="8"/>
  <c r="J274" i="8"/>
  <c r="S20" i="9"/>
  <c r="R20" i="9"/>
  <c r="J42" i="14"/>
  <c r="I42" i="14"/>
  <c r="K42" i="14"/>
  <c r="F113" i="3"/>
  <c r="V20" i="6"/>
  <c r="T20" i="6"/>
  <c r="W20" i="6"/>
  <c r="S20" i="6"/>
  <c r="U20" i="6"/>
  <c r="L12" i="2"/>
  <c r="M12" i="2"/>
  <c r="N12" i="2"/>
  <c r="K12" i="2"/>
  <c r="J12" i="2"/>
  <c r="E118" i="3"/>
  <c r="I119" i="3"/>
  <c r="K108" i="3"/>
  <c r="J108" i="3"/>
  <c r="N108" i="3"/>
  <c r="L108" i="3"/>
  <c r="M108" i="3"/>
  <c r="K59" i="3"/>
  <c r="J59" i="3"/>
  <c r="M59" i="3"/>
  <c r="L59" i="3"/>
  <c r="L126" i="8"/>
  <c r="N99" i="3"/>
  <c r="J99" i="3"/>
  <c r="M99" i="3"/>
  <c r="L99" i="3"/>
  <c r="K99" i="3"/>
  <c r="J170" i="3"/>
  <c r="K170" i="3"/>
  <c r="M170" i="3"/>
  <c r="L170" i="3"/>
  <c r="N170" i="3"/>
  <c r="M29" i="6"/>
  <c r="J29" i="6"/>
  <c r="L29" i="6"/>
  <c r="K29" i="6"/>
  <c r="I29" i="6"/>
  <c r="K49" i="14"/>
  <c r="J49" i="14"/>
  <c r="I49" i="14"/>
  <c r="K154" i="3"/>
  <c r="N154" i="3"/>
  <c r="J154" i="3"/>
  <c r="L154" i="3"/>
  <c r="M154" i="3"/>
  <c r="L38" i="8"/>
  <c r="L23" i="5"/>
  <c r="K23" i="5"/>
  <c r="J23" i="5"/>
  <c r="I23" i="5"/>
  <c r="M23" i="5"/>
  <c r="K104" i="3"/>
  <c r="L104" i="3"/>
  <c r="M104" i="3"/>
  <c r="J104" i="3"/>
  <c r="I115" i="3"/>
  <c r="N104" i="3"/>
  <c r="K216" i="3"/>
  <c r="N216" i="3"/>
  <c r="J216" i="3"/>
  <c r="M216" i="3"/>
  <c r="L216" i="3"/>
  <c r="F33" i="8"/>
  <c r="N9" i="2"/>
  <c r="L9" i="2"/>
  <c r="M9" i="2"/>
  <c r="K9" i="2"/>
  <c r="J9" i="2"/>
  <c r="H144" i="8"/>
  <c r="J87" i="8"/>
  <c r="F121" i="3"/>
  <c r="N140" i="3"/>
  <c r="J140" i="3"/>
  <c r="M140" i="3"/>
  <c r="L140" i="3"/>
  <c r="K140" i="3"/>
  <c r="T23" i="6"/>
  <c r="W23" i="6"/>
  <c r="V23" i="6"/>
  <c r="S23" i="6"/>
  <c r="U23" i="6"/>
  <c r="I14" i="9"/>
  <c r="N90" i="3"/>
  <c r="L90" i="3"/>
  <c r="M90" i="3"/>
  <c r="K90" i="3"/>
  <c r="J90" i="3"/>
  <c r="W14" i="5"/>
  <c r="U14" i="5"/>
  <c r="S14" i="5"/>
  <c r="V14" i="5"/>
  <c r="T14" i="5"/>
  <c r="J177" i="3"/>
  <c r="N177" i="3"/>
  <c r="K177" i="3"/>
  <c r="I188" i="3"/>
  <c r="M177" i="3"/>
  <c r="L177" i="3"/>
  <c r="I190" i="3"/>
  <c r="K179" i="3"/>
  <c r="M179" i="3"/>
  <c r="N179" i="3"/>
  <c r="J179" i="3"/>
  <c r="L179" i="3"/>
  <c r="V34" i="6"/>
  <c r="T34" i="6"/>
  <c r="W34" i="6"/>
  <c r="U34" i="6"/>
  <c r="S34" i="6"/>
  <c r="E115" i="3"/>
  <c r="W48" i="5"/>
  <c r="T48" i="5"/>
  <c r="U48" i="5"/>
  <c r="V48" i="5"/>
  <c r="S48" i="5"/>
  <c r="J60" i="8"/>
  <c r="H33" i="8"/>
  <c r="F86" i="8"/>
  <c r="M20" i="9"/>
  <c r="P11" i="9"/>
  <c r="O11" i="9"/>
  <c r="J100" i="8"/>
  <c r="M106" i="13"/>
  <c r="I106" i="13"/>
  <c r="J106" i="13"/>
  <c r="K106" i="13"/>
  <c r="L106" i="13"/>
  <c r="J20" i="10"/>
  <c r="V36" i="6"/>
  <c r="T36" i="6"/>
  <c r="W36" i="6"/>
  <c r="S36" i="6"/>
  <c r="U36" i="6"/>
  <c r="I21" i="9"/>
  <c r="J105" i="14"/>
  <c r="I105" i="14"/>
  <c r="K105" i="14"/>
  <c r="D30" i="11"/>
  <c r="K98" i="14"/>
  <c r="J98" i="14"/>
  <c r="I98" i="14"/>
  <c r="D76" i="11"/>
  <c r="S19" i="18"/>
  <c r="R19" i="18"/>
  <c r="M19" i="9"/>
  <c r="J212" i="8"/>
  <c r="P15" i="9"/>
  <c r="O15" i="9"/>
  <c r="J157" i="14"/>
  <c r="I157" i="14"/>
  <c r="K157" i="14"/>
  <c r="L138" i="16"/>
  <c r="K138" i="16"/>
  <c r="I138" i="16"/>
  <c r="J138" i="16"/>
  <c r="AA16" i="15"/>
  <c r="W16" i="15"/>
  <c r="Y16" i="15"/>
  <c r="X16" i="15"/>
  <c r="Z16" i="15"/>
  <c r="G12" i="9"/>
  <c r="L13" i="8"/>
  <c r="K30" i="14"/>
  <c r="J30" i="14"/>
  <c r="I30" i="14"/>
  <c r="C77" i="15"/>
  <c r="K143" i="14"/>
  <c r="J143" i="14"/>
  <c r="I143" i="14"/>
  <c r="G105" i="15"/>
  <c r="I16" i="18"/>
  <c r="J16" i="18"/>
  <c r="J256" i="8"/>
  <c r="J157" i="16"/>
  <c r="I157" i="16"/>
  <c r="L157" i="16"/>
  <c r="K157" i="16"/>
  <c r="E22" i="18"/>
  <c r="P10" i="9"/>
  <c r="O10" i="9"/>
  <c r="J278" i="8"/>
  <c r="J82" i="10"/>
  <c r="G49" i="15"/>
  <c r="L14" i="10"/>
  <c r="K48" i="14"/>
  <c r="I48" i="14"/>
  <c r="J48" i="14"/>
  <c r="S137" i="18"/>
  <c r="R137" i="18"/>
  <c r="J123" i="15"/>
  <c r="I123" i="15"/>
  <c r="M123" i="15"/>
  <c r="L123" i="15"/>
  <c r="K123" i="15"/>
  <c r="R99" i="18"/>
  <c r="S99" i="18"/>
  <c r="E135" i="16"/>
  <c r="I108" i="16"/>
  <c r="H107" i="16"/>
  <c r="J108" i="16"/>
  <c r="K108" i="16"/>
  <c r="L108" i="16"/>
  <c r="H186" i="8"/>
  <c r="M33" i="6"/>
  <c r="J33" i="6"/>
  <c r="I33" i="6"/>
  <c r="L33" i="6"/>
  <c r="K33" i="6"/>
  <c r="J75" i="8"/>
  <c r="H274" i="8"/>
  <c r="J48" i="6"/>
  <c r="K48" i="6"/>
  <c r="M48" i="6"/>
  <c r="L48" i="6"/>
  <c r="I48" i="6"/>
  <c r="H42" i="2"/>
  <c r="H55" i="8"/>
  <c r="F241" i="8"/>
  <c r="X29" i="12"/>
  <c r="V29" i="12"/>
  <c r="U29" i="12"/>
  <c r="H278" i="8"/>
  <c r="J240" i="8"/>
  <c r="S41" i="5"/>
  <c r="T41" i="5"/>
  <c r="W41" i="5"/>
  <c r="V41" i="5"/>
  <c r="U41" i="5"/>
  <c r="H146" i="8"/>
  <c r="L24" i="5"/>
  <c r="K24" i="5"/>
  <c r="J24" i="5"/>
  <c r="I24" i="5"/>
  <c r="M24" i="5"/>
  <c r="J65" i="10"/>
  <c r="T28" i="5"/>
  <c r="W28" i="5"/>
  <c r="V28" i="5"/>
  <c r="U28" i="5"/>
  <c r="S28" i="5"/>
  <c r="I17" i="6"/>
  <c r="K17" i="6"/>
  <c r="J17" i="6"/>
  <c r="M17" i="6"/>
  <c r="L17" i="6"/>
  <c r="H87" i="8"/>
  <c r="V33" i="12"/>
  <c r="U33" i="12"/>
  <c r="X33" i="12"/>
  <c r="H85" i="10"/>
  <c r="J21" i="10"/>
  <c r="J285" i="8"/>
  <c r="F18" i="10"/>
  <c r="H193" i="3"/>
  <c r="F108" i="8"/>
  <c r="I12" i="5"/>
  <c r="L12" i="5"/>
  <c r="K12" i="5"/>
  <c r="J12" i="5"/>
  <c r="M12" i="5"/>
  <c r="K38" i="5"/>
  <c r="I38" i="5"/>
  <c r="J38" i="5"/>
  <c r="M38" i="5"/>
  <c r="L38" i="5"/>
  <c r="K29" i="5"/>
  <c r="I29" i="5"/>
  <c r="M29" i="5"/>
  <c r="L29" i="5"/>
  <c r="J29" i="5"/>
  <c r="F99" i="8"/>
  <c r="U10" i="12"/>
  <c r="X10" i="12"/>
  <c r="V10" i="12"/>
  <c r="J141" i="8"/>
  <c r="L107" i="10"/>
  <c r="J75" i="10"/>
  <c r="F262" i="8"/>
  <c r="L238" i="8"/>
  <c r="T9" i="5"/>
  <c r="S9" i="5"/>
  <c r="W9" i="5"/>
  <c r="V9" i="5"/>
  <c r="U9" i="5"/>
  <c r="H125" i="8"/>
  <c r="M15" i="6"/>
  <c r="I15" i="6"/>
  <c r="L15" i="6"/>
  <c r="K15" i="6"/>
  <c r="J15" i="6"/>
  <c r="I195" i="3"/>
  <c r="N184" i="3"/>
  <c r="M184" i="3"/>
  <c r="L184" i="3"/>
  <c r="J184" i="3"/>
  <c r="K184" i="3"/>
  <c r="W22" i="5"/>
  <c r="S22" i="5"/>
  <c r="V22" i="5"/>
  <c r="U22" i="5"/>
  <c r="T22" i="5"/>
  <c r="U31" i="5"/>
  <c r="W31" i="5"/>
  <c r="V31" i="5"/>
  <c r="T31" i="5"/>
  <c r="S31" i="5"/>
  <c r="I16" i="6"/>
  <c r="L16" i="6"/>
  <c r="M16" i="6"/>
  <c r="K16" i="6"/>
  <c r="J16" i="6"/>
  <c r="L84" i="10"/>
  <c r="F193" i="3"/>
  <c r="H237" i="8"/>
  <c r="J65" i="8"/>
  <c r="X32" i="12"/>
  <c r="V32" i="12"/>
  <c r="U32" i="12"/>
  <c r="F145" i="8"/>
  <c r="H194" i="8"/>
  <c r="H40" i="10"/>
  <c r="N35" i="2"/>
  <c r="M35" i="2"/>
  <c r="L35" i="2"/>
  <c r="J35" i="2"/>
  <c r="K35" i="2"/>
  <c r="E195" i="3"/>
  <c r="G43" i="2"/>
  <c r="E186" i="3"/>
  <c r="N33" i="3"/>
  <c r="M33" i="3"/>
  <c r="L33" i="3"/>
  <c r="K33" i="3"/>
  <c r="J33" i="3"/>
  <c r="J146" i="8"/>
  <c r="N103" i="3"/>
  <c r="I114" i="3"/>
  <c r="L103" i="3"/>
  <c r="J103" i="3"/>
  <c r="M103" i="3"/>
  <c r="K103" i="3"/>
  <c r="N9" i="3"/>
  <c r="L9" i="3"/>
  <c r="J9" i="3"/>
  <c r="K9" i="3"/>
  <c r="M9" i="3"/>
  <c r="J33" i="8"/>
  <c r="G194" i="3"/>
  <c r="W12" i="5"/>
  <c r="S12" i="5"/>
  <c r="V12" i="5"/>
  <c r="T12" i="5"/>
  <c r="U12" i="5"/>
  <c r="H113" i="3"/>
  <c r="J83" i="8"/>
  <c r="J106" i="8"/>
  <c r="A11" i="12"/>
  <c r="N22" i="2"/>
  <c r="L22" i="2"/>
  <c r="M22" i="2"/>
  <c r="J22" i="2"/>
  <c r="K22" i="2"/>
  <c r="M34" i="2"/>
  <c r="N34" i="2"/>
  <c r="L34" i="2"/>
  <c r="J34" i="2"/>
  <c r="K34" i="2"/>
  <c r="N217" i="3"/>
  <c r="K217" i="3"/>
  <c r="J217" i="3"/>
  <c r="L217" i="3"/>
  <c r="M217" i="3"/>
  <c r="E119" i="3"/>
  <c r="L65" i="3"/>
  <c r="K65" i="3"/>
  <c r="J65" i="3"/>
  <c r="M65" i="3"/>
  <c r="N65" i="3"/>
  <c r="F102" i="8"/>
  <c r="L109" i="3"/>
  <c r="I120" i="3"/>
  <c r="N109" i="3"/>
  <c r="K109" i="3"/>
  <c r="J109" i="3"/>
  <c r="M109" i="3"/>
  <c r="V19" i="6"/>
  <c r="T19" i="6"/>
  <c r="S19" i="6"/>
  <c r="W19" i="6"/>
  <c r="U19" i="6"/>
  <c r="M10" i="9"/>
  <c r="L9" i="10"/>
  <c r="M54" i="13"/>
  <c r="J54" i="13"/>
  <c r="L54" i="13"/>
  <c r="H62" i="13"/>
  <c r="I54" i="13"/>
  <c r="K54" i="13"/>
  <c r="M9" i="15"/>
  <c r="L9" i="15"/>
  <c r="K9" i="15"/>
  <c r="I9" i="15"/>
  <c r="J9" i="15"/>
  <c r="J173" i="3"/>
  <c r="K173" i="3"/>
  <c r="M173" i="3"/>
  <c r="L173" i="3"/>
  <c r="N173" i="3"/>
  <c r="J41" i="8"/>
  <c r="L14" i="8"/>
  <c r="J43" i="3"/>
  <c r="L43" i="3"/>
  <c r="M43" i="3"/>
  <c r="K43" i="3"/>
  <c r="F65" i="8"/>
  <c r="V38" i="6"/>
  <c r="T38" i="6"/>
  <c r="W38" i="6"/>
  <c r="S38" i="6"/>
  <c r="U38" i="6"/>
  <c r="L174" i="8"/>
  <c r="H19" i="8"/>
  <c r="F42" i="10"/>
  <c r="K40" i="3"/>
  <c r="M40" i="3"/>
  <c r="J40" i="3"/>
  <c r="L40" i="3"/>
  <c r="L62" i="8"/>
  <c r="J101" i="8"/>
  <c r="J46" i="3"/>
  <c r="M46" i="3"/>
  <c r="K46" i="3"/>
  <c r="L46" i="3"/>
  <c r="M63" i="2"/>
  <c r="L63" i="2"/>
  <c r="N63" i="2"/>
  <c r="K63" i="2"/>
  <c r="J63" i="2"/>
  <c r="I8" i="5"/>
  <c r="M8" i="5"/>
  <c r="K8" i="5"/>
  <c r="J8" i="5"/>
  <c r="L8" i="5"/>
  <c r="L13" i="2"/>
  <c r="N13" i="2"/>
  <c r="M13" i="2"/>
  <c r="K13" i="2"/>
  <c r="J13" i="2"/>
  <c r="H11" i="8"/>
  <c r="J98" i="8"/>
  <c r="M41" i="5"/>
  <c r="L41" i="5"/>
  <c r="K41" i="5"/>
  <c r="J41" i="5"/>
  <c r="I41" i="5"/>
  <c r="H103" i="8"/>
  <c r="I53" i="15"/>
  <c r="M53" i="15"/>
  <c r="L53" i="15"/>
  <c r="K53" i="15"/>
  <c r="J53" i="15"/>
  <c r="E120" i="3"/>
  <c r="K29" i="3"/>
  <c r="J29" i="3"/>
  <c r="L29" i="3"/>
  <c r="M29" i="3"/>
  <c r="N29" i="3"/>
  <c r="W25" i="5"/>
  <c r="T25" i="5"/>
  <c r="S25" i="5"/>
  <c r="V25" i="5"/>
  <c r="U25" i="5"/>
  <c r="K44" i="6"/>
  <c r="I44" i="6"/>
  <c r="M44" i="6"/>
  <c r="J44" i="6"/>
  <c r="L44" i="6"/>
  <c r="M18" i="5"/>
  <c r="J18" i="5"/>
  <c r="L18" i="5"/>
  <c r="K18" i="5"/>
  <c r="I18" i="5"/>
  <c r="F122" i="3"/>
  <c r="M45" i="13"/>
  <c r="J45" i="13"/>
  <c r="K45" i="13"/>
  <c r="I45" i="13"/>
  <c r="L45" i="13"/>
  <c r="L37" i="10"/>
  <c r="F116" i="3"/>
  <c r="J56" i="8"/>
  <c r="L16" i="10"/>
  <c r="J142" i="8"/>
  <c r="F59" i="10"/>
  <c r="J166" i="3"/>
  <c r="K166" i="3"/>
  <c r="M166" i="3"/>
  <c r="L166" i="3"/>
  <c r="N166" i="3"/>
  <c r="L16" i="8"/>
  <c r="O13" i="9"/>
  <c r="P13" i="9"/>
  <c r="K20" i="14"/>
  <c r="J20" i="14"/>
  <c r="I20" i="14"/>
  <c r="H117" i="3"/>
  <c r="L8" i="2"/>
  <c r="M8" i="2"/>
  <c r="N8" i="2"/>
  <c r="K8" i="2"/>
  <c r="J8" i="2"/>
  <c r="L58" i="3"/>
  <c r="K58" i="3"/>
  <c r="M58" i="3"/>
  <c r="J58" i="3"/>
  <c r="L19" i="8"/>
  <c r="L33" i="2"/>
  <c r="M33" i="2"/>
  <c r="N33" i="2"/>
  <c r="K33" i="2"/>
  <c r="J33" i="2"/>
  <c r="H196" i="3"/>
  <c r="J17" i="8"/>
  <c r="F128" i="8"/>
  <c r="P9" i="9"/>
  <c r="O9" i="9"/>
  <c r="L9" i="8"/>
  <c r="G19" i="9"/>
  <c r="R9" i="9"/>
  <c r="S9" i="9"/>
  <c r="L210" i="8"/>
  <c r="K46" i="15"/>
  <c r="L46" i="15"/>
  <c r="J46" i="15"/>
  <c r="I46" i="15"/>
  <c r="M46" i="15"/>
  <c r="D32" i="11"/>
  <c r="J97" i="8"/>
  <c r="J45" i="14"/>
  <c r="I45" i="14"/>
  <c r="K45" i="14"/>
  <c r="D34" i="11"/>
  <c r="D39" i="11"/>
  <c r="E121" i="14"/>
  <c r="K160" i="15"/>
  <c r="J160" i="15"/>
  <c r="I160" i="15"/>
  <c r="M160" i="15"/>
  <c r="L160" i="15"/>
  <c r="J186" i="8"/>
  <c r="H32" i="8"/>
  <c r="E65" i="14"/>
  <c r="D40" i="11"/>
  <c r="L28" i="15"/>
  <c r="K28" i="15"/>
  <c r="J28" i="15"/>
  <c r="I28" i="15"/>
  <c r="M28" i="15"/>
  <c r="G37" i="16"/>
  <c r="J85" i="14"/>
  <c r="I85" i="14"/>
  <c r="K85" i="14"/>
  <c r="H93" i="14"/>
  <c r="L33" i="10"/>
  <c r="E14" i="9"/>
  <c r="F35" i="10"/>
  <c r="K12" i="15"/>
  <c r="J12" i="15"/>
  <c r="L12" i="15"/>
  <c r="I12" i="15"/>
  <c r="M12" i="15"/>
  <c r="L40" i="10"/>
  <c r="C107" i="14"/>
  <c r="J86" i="10"/>
  <c r="L64" i="10"/>
  <c r="I140" i="14"/>
  <c r="K140" i="14"/>
  <c r="J140" i="14"/>
  <c r="J15" i="15"/>
  <c r="I15" i="15"/>
  <c r="M15" i="15"/>
  <c r="K15" i="15"/>
  <c r="L15" i="15"/>
  <c r="M88" i="15"/>
  <c r="K88" i="15"/>
  <c r="J88" i="15"/>
  <c r="L88" i="15"/>
  <c r="I88" i="15"/>
  <c r="F149" i="16"/>
  <c r="I104" i="14"/>
  <c r="K104" i="14"/>
  <c r="J104" i="14"/>
  <c r="U57" i="12"/>
  <c r="X57" i="12"/>
  <c r="V57" i="12"/>
  <c r="F10" i="10"/>
  <c r="N65" i="2"/>
  <c r="L65" i="2"/>
  <c r="J65" i="2"/>
  <c r="M65" i="2"/>
  <c r="I68" i="2"/>
  <c r="K65" i="2"/>
  <c r="G196" i="3"/>
  <c r="F195" i="8"/>
  <c r="H17" i="10"/>
  <c r="X8" i="12"/>
  <c r="V8" i="12"/>
  <c r="U8" i="12"/>
  <c r="F263" i="8"/>
  <c r="X56" i="12"/>
  <c r="U56" i="12"/>
  <c r="V56" i="12"/>
  <c r="H173" i="8"/>
  <c r="G160" i="13"/>
  <c r="D55" i="12"/>
  <c r="L283" i="8"/>
  <c r="J87" i="10"/>
  <c r="K156" i="3"/>
  <c r="N156" i="3"/>
  <c r="M156" i="3"/>
  <c r="L156" i="3"/>
  <c r="J156" i="3"/>
  <c r="L125" i="8"/>
  <c r="J280" i="8"/>
  <c r="F38" i="8"/>
  <c r="L197" i="8"/>
  <c r="J233" i="8"/>
  <c r="L187" i="8"/>
  <c r="F18" i="2"/>
  <c r="S7" i="5"/>
  <c r="T7" i="5"/>
  <c r="V7" i="5"/>
  <c r="W7" i="5"/>
  <c r="U7" i="5"/>
  <c r="K168" i="3"/>
  <c r="J168" i="3"/>
  <c r="N168" i="3"/>
  <c r="M168" i="3"/>
  <c r="L168" i="3"/>
  <c r="M86" i="13"/>
  <c r="L86" i="13"/>
  <c r="K86" i="13"/>
  <c r="J86" i="13"/>
  <c r="I86" i="13"/>
  <c r="H231" i="8"/>
  <c r="V6" i="12"/>
  <c r="U6" i="12"/>
  <c r="X6" i="12"/>
  <c r="H151" i="8"/>
  <c r="G34" i="13"/>
  <c r="L230" i="8"/>
  <c r="J102" i="10"/>
  <c r="L277" i="8"/>
  <c r="F171" i="8"/>
  <c r="F166" i="8"/>
  <c r="F281" i="8"/>
  <c r="E187" i="3"/>
  <c r="S11" i="5"/>
  <c r="V11" i="5"/>
  <c r="W11" i="5"/>
  <c r="U11" i="5"/>
  <c r="T11" i="5"/>
  <c r="H61" i="8"/>
  <c r="L213" i="8"/>
  <c r="U40" i="12"/>
  <c r="X40" i="12"/>
  <c r="V40" i="12"/>
  <c r="F106" i="10"/>
  <c r="H142" i="8"/>
  <c r="H212" i="8"/>
  <c r="F104" i="8"/>
  <c r="J19" i="2"/>
  <c r="M19" i="2"/>
  <c r="L19" i="2"/>
  <c r="K19" i="2"/>
  <c r="L285" i="8"/>
  <c r="F103" i="10"/>
  <c r="L275" i="8"/>
  <c r="F43" i="2"/>
  <c r="S52" i="5"/>
  <c r="W52" i="5"/>
  <c r="U52" i="5"/>
  <c r="T52" i="5"/>
  <c r="V52" i="5"/>
  <c r="I187" i="3"/>
  <c r="N176" i="3"/>
  <c r="M176" i="3"/>
  <c r="L176" i="3"/>
  <c r="J176" i="3"/>
  <c r="K176" i="3"/>
  <c r="L255" i="8"/>
  <c r="J101" i="10"/>
  <c r="F76" i="10"/>
  <c r="X38" i="12"/>
  <c r="V38" i="12"/>
  <c r="U38" i="12"/>
  <c r="H106" i="10"/>
  <c r="F122" i="8"/>
  <c r="S49" i="6"/>
  <c r="W49" i="6"/>
  <c r="U49" i="6"/>
  <c r="V49" i="6"/>
  <c r="T49" i="6"/>
  <c r="F186" i="3"/>
  <c r="S33" i="5"/>
  <c r="W33" i="5"/>
  <c r="V33" i="5"/>
  <c r="U33" i="5"/>
  <c r="T33" i="5"/>
  <c r="F9" i="8"/>
  <c r="H82" i="8"/>
  <c r="H192" i="8"/>
  <c r="M71" i="13"/>
  <c r="J71" i="13"/>
  <c r="L71" i="13"/>
  <c r="K71" i="13"/>
  <c r="I71" i="13"/>
  <c r="J85" i="10"/>
  <c r="M42" i="3"/>
  <c r="J42" i="3"/>
  <c r="L42" i="3"/>
  <c r="K42" i="3"/>
  <c r="F106" i="8"/>
  <c r="L39" i="8"/>
  <c r="N83" i="3"/>
  <c r="L83" i="3"/>
  <c r="M83" i="3"/>
  <c r="K83" i="3"/>
  <c r="J83" i="3"/>
  <c r="L166" i="8"/>
  <c r="F120" i="8"/>
  <c r="S39" i="6"/>
  <c r="W39" i="6"/>
  <c r="U39" i="6"/>
  <c r="V39" i="6"/>
  <c r="T39" i="6"/>
  <c r="L15" i="8"/>
  <c r="E18" i="9"/>
  <c r="M140" i="13"/>
  <c r="L140" i="13"/>
  <c r="J140" i="13"/>
  <c r="K140" i="13"/>
  <c r="I140" i="13"/>
  <c r="G14" i="9"/>
  <c r="N212" i="3"/>
  <c r="K212" i="3"/>
  <c r="J212" i="3"/>
  <c r="M212" i="3"/>
  <c r="L212" i="3"/>
  <c r="E113" i="3"/>
  <c r="L83" i="10"/>
  <c r="J28" i="6"/>
  <c r="K28" i="6"/>
  <c r="I28" i="6"/>
  <c r="L28" i="6"/>
  <c r="M28" i="6"/>
  <c r="H39" i="8"/>
  <c r="H78" i="10"/>
  <c r="K165" i="3"/>
  <c r="J165" i="3"/>
  <c r="N165" i="3"/>
  <c r="L165" i="3"/>
  <c r="M165" i="3"/>
  <c r="W9" i="6"/>
  <c r="V9" i="6"/>
  <c r="T9" i="6"/>
  <c r="S9" i="6"/>
  <c r="U9" i="6"/>
  <c r="L86" i="8"/>
  <c r="H170" i="8"/>
  <c r="J104" i="8"/>
  <c r="G17" i="9"/>
  <c r="G11" i="9"/>
  <c r="K51" i="5"/>
  <c r="I51" i="5"/>
  <c r="M51" i="5"/>
  <c r="J51" i="5"/>
  <c r="L51" i="5"/>
  <c r="M114" i="13"/>
  <c r="L114" i="13"/>
  <c r="K114" i="13"/>
  <c r="I114" i="13"/>
  <c r="J114" i="13"/>
  <c r="I43" i="2"/>
  <c r="M40" i="2"/>
  <c r="N40" i="2"/>
  <c r="L40" i="2"/>
  <c r="K40" i="2"/>
  <c r="J40" i="2"/>
  <c r="J102" i="8"/>
  <c r="M19" i="5"/>
  <c r="K19" i="5"/>
  <c r="J19" i="5"/>
  <c r="I19" i="5"/>
  <c r="L19" i="5"/>
  <c r="H15" i="8"/>
  <c r="H186" i="3"/>
  <c r="J63" i="10"/>
  <c r="J12" i="8"/>
  <c r="L192" i="8"/>
  <c r="H9" i="8"/>
  <c r="K145" i="3"/>
  <c r="J145" i="3"/>
  <c r="N145" i="3"/>
  <c r="M145" i="3"/>
  <c r="L145" i="3"/>
  <c r="F279" i="8"/>
  <c r="K72" i="14"/>
  <c r="J72" i="14"/>
  <c r="I72" i="14"/>
  <c r="M112" i="3"/>
  <c r="J112" i="3"/>
  <c r="I123" i="3"/>
  <c r="N112" i="3"/>
  <c r="L112" i="3"/>
  <c r="K112" i="3"/>
  <c r="N11" i="2"/>
  <c r="L11" i="2"/>
  <c r="M11" i="2"/>
  <c r="K11" i="2"/>
  <c r="J11" i="2"/>
  <c r="M61" i="3"/>
  <c r="K61" i="3"/>
  <c r="L61" i="3"/>
  <c r="J61" i="3"/>
  <c r="G186" i="3"/>
  <c r="M30" i="6"/>
  <c r="K30" i="6"/>
  <c r="I30" i="6"/>
  <c r="J30" i="6"/>
  <c r="L30" i="6"/>
  <c r="D8" i="11"/>
  <c r="N84" i="3"/>
  <c r="M84" i="3"/>
  <c r="K84" i="3"/>
  <c r="J84" i="3"/>
  <c r="L84" i="3"/>
  <c r="E117" i="3"/>
  <c r="I42" i="2"/>
  <c r="L39" i="2"/>
  <c r="N39" i="2"/>
  <c r="M39" i="2"/>
  <c r="J39" i="2"/>
  <c r="K39" i="2"/>
  <c r="M62" i="3"/>
  <c r="K62" i="3"/>
  <c r="L62" i="3"/>
  <c r="N62" i="3"/>
  <c r="J62" i="3"/>
  <c r="G120" i="3"/>
  <c r="J102" i="3"/>
  <c r="N102" i="3"/>
  <c r="I113" i="3"/>
  <c r="L102" i="3"/>
  <c r="K102" i="3"/>
  <c r="M102" i="3"/>
  <c r="L87" i="8"/>
  <c r="F98" i="8"/>
  <c r="J49" i="3"/>
  <c r="K49" i="3"/>
  <c r="M49" i="3"/>
  <c r="L49" i="3"/>
  <c r="V15" i="6"/>
  <c r="T15" i="6"/>
  <c r="W15" i="6"/>
  <c r="U15" i="6"/>
  <c r="S15" i="6"/>
  <c r="V13" i="6"/>
  <c r="T13" i="6"/>
  <c r="W13" i="6"/>
  <c r="S13" i="6"/>
  <c r="U13" i="6"/>
  <c r="G149" i="14"/>
  <c r="T40" i="6"/>
  <c r="V40" i="6"/>
  <c r="W40" i="6"/>
  <c r="S40" i="6"/>
  <c r="U40" i="6"/>
  <c r="L19" i="10"/>
  <c r="E15" i="9"/>
  <c r="J58" i="10"/>
  <c r="L21" i="8"/>
  <c r="I75" i="15"/>
  <c r="K75" i="15"/>
  <c r="M75" i="15"/>
  <c r="L75" i="15"/>
  <c r="J75" i="15"/>
  <c r="M30" i="15"/>
  <c r="L30" i="15"/>
  <c r="K30" i="15"/>
  <c r="J30" i="15"/>
  <c r="I30" i="15"/>
  <c r="D149" i="14"/>
  <c r="H276" i="8"/>
  <c r="H37" i="8"/>
  <c r="H107" i="8"/>
  <c r="K12" i="14"/>
  <c r="J12" i="14"/>
  <c r="I12" i="14"/>
  <c r="C63" i="15"/>
  <c r="I127" i="14"/>
  <c r="K127" i="14"/>
  <c r="H135" i="14"/>
  <c r="J127" i="14"/>
  <c r="R21" i="16"/>
  <c r="H101" i="8"/>
  <c r="K71" i="14"/>
  <c r="J71" i="14"/>
  <c r="H79" i="14"/>
  <c r="I71" i="14"/>
  <c r="J238" i="8"/>
  <c r="M17" i="9"/>
  <c r="C149" i="14"/>
  <c r="F54" i="10"/>
  <c r="K89" i="15"/>
  <c r="J89" i="15"/>
  <c r="I89" i="15"/>
  <c r="M89" i="15"/>
  <c r="L89" i="15"/>
  <c r="K58" i="15"/>
  <c r="J58" i="15"/>
  <c r="I58" i="15"/>
  <c r="M58" i="15"/>
  <c r="L58" i="15"/>
  <c r="L17" i="8"/>
  <c r="H258" i="8"/>
  <c r="I84" i="14"/>
  <c r="K84" i="14"/>
  <c r="J84" i="14"/>
  <c r="I143" i="16"/>
  <c r="L143" i="16"/>
  <c r="K143" i="16"/>
  <c r="J143" i="16"/>
  <c r="L68" i="16"/>
  <c r="J68" i="16"/>
  <c r="K68" i="16"/>
  <c r="I68" i="16"/>
  <c r="J38" i="16"/>
  <c r="I38" i="16"/>
  <c r="H37" i="16"/>
  <c r="K38" i="16"/>
  <c r="L38" i="16"/>
  <c r="C161" i="16"/>
  <c r="D161" i="16"/>
  <c r="S24" i="18"/>
  <c r="R24" i="18"/>
  <c r="G149" i="16"/>
  <c r="X118" i="18"/>
  <c r="H282" i="8"/>
  <c r="V34" i="5"/>
  <c r="W34" i="5"/>
  <c r="U34" i="5"/>
  <c r="T34" i="5"/>
  <c r="S34" i="5"/>
  <c r="L163" i="8"/>
  <c r="F11" i="8"/>
  <c r="F19" i="10"/>
  <c r="X27" i="12"/>
  <c r="V27" i="12"/>
  <c r="U27" i="12"/>
  <c r="H18" i="10"/>
  <c r="L147" i="8"/>
  <c r="L54" i="10"/>
  <c r="L12" i="10"/>
  <c r="L208" i="8"/>
  <c r="K21" i="6"/>
  <c r="J21" i="6"/>
  <c r="M21" i="6"/>
  <c r="L21" i="6"/>
  <c r="I21" i="6"/>
  <c r="H169" i="8"/>
  <c r="F276" i="8"/>
  <c r="M45" i="6"/>
  <c r="J45" i="6"/>
  <c r="I45" i="6"/>
  <c r="L45" i="6"/>
  <c r="K45" i="6"/>
  <c r="H191" i="3"/>
  <c r="H98" i="10"/>
  <c r="H12" i="10"/>
  <c r="F152" i="8"/>
  <c r="H168" i="8"/>
  <c r="G187" i="3"/>
  <c r="J53" i="8"/>
  <c r="F173" i="8"/>
  <c r="H36" i="10"/>
  <c r="X15" i="12"/>
  <c r="V15" i="12"/>
  <c r="U15" i="12"/>
  <c r="F119" i="8"/>
  <c r="F64" i="10"/>
  <c r="U25" i="6"/>
  <c r="V25" i="6"/>
  <c r="T25" i="6"/>
  <c r="S25" i="6"/>
  <c r="W25" i="6"/>
  <c r="N164" i="3"/>
  <c r="M164" i="3"/>
  <c r="L164" i="3"/>
  <c r="J164" i="3"/>
  <c r="K164" i="3"/>
  <c r="L82" i="10"/>
  <c r="E191" i="3"/>
  <c r="J175" i="8"/>
  <c r="I9" i="6"/>
  <c r="K9" i="6"/>
  <c r="M9" i="6"/>
  <c r="L9" i="6"/>
  <c r="J9" i="6"/>
  <c r="F101" i="8"/>
  <c r="F98" i="10"/>
  <c r="F280" i="8"/>
  <c r="J130" i="8"/>
  <c r="W10" i="5"/>
  <c r="S10" i="5"/>
  <c r="V10" i="5"/>
  <c r="U10" i="5"/>
  <c r="T10" i="5"/>
  <c r="H75" i="8"/>
  <c r="S20" i="5"/>
  <c r="W20" i="5"/>
  <c r="V20" i="5"/>
  <c r="U20" i="5"/>
  <c r="T20" i="5"/>
  <c r="F253" i="8"/>
  <c r="H163" i="8"/>
  <c r="X47" i="12"/>
  <c r="V47" i="12"/>
  <c r="U47" i="12"/>
  <c r="H99" i="10"/>
  <c r="H54" i="10"/>
  <c r="M39" i="5"/>
  <c r="I39" i="5"/>
  <c r="L39" i="5"/>
  <c r="K39" i="5"/>
  <c r="J39" i="5"/>
  <c r="J38" i="10"/>
  <c r="L165" i="8"/>
  <c r="L261" i="8"/>
  <c r="L260" i="8"/>
  <c r="H150" i="8"/>
  <c r="L120" i="8"/>
  <c r="F187" i="3"/>
  <c r="F39" i="8"/>
  <c r="F82" i="10"/>
  <c r="F261" i="8"/>
  <c r="F252" i="8"/>
  <c r="H171" i="8"/>
  <c r="F207" i="8"/>
  <c r="J153" i="8"/>
  <c r="L146" i="8"/>
  <c r="V29" i="5"/>
  <c r="S29" i="5"/>
  <c r="U29" i="5"/>
  <c r="T29" i="5"/>
  <c r="W29" i="5"/>
  <c r="J263" i="8"/>
  <c r="L38" i="10"/>
  <c r="J257" i="8"/>
  <c r="F105" i="10"/>
  <c r="H141" i="8"/>
  <c r="J237" i="8"/>
  <c r="V20" i="12"/>
  <c r="U20" i="12"/>
  <c r="X20" i="12"/>
  <c r="H209" i="8"/>
  <c r="F256" i="8"/>
  <c r="L234" i="8"/>
  <c r="H187" i="3"/>
  <c r="F210" i="8"/>
  <c r="L215" i="3"/>
  <c r="J215" i="3"/>
  <c r="K215" i="3"/>
  <c r="M215" i="3"/>
  <c r="N215" i="3"/>
  <c r="N182" i="3"/>
  <c r="K182" i="3"/>
  <c r="J182" i="3"/>
  <c r="I193" i="3"/>
  <c r="L182" i="3"/>
  <c r="M182" i="3"/>
  <c r="M14" i="2"/>
  <c r="N14" i="2"/>
  <c r="L14" i="2"/>
  <c r="I17" i="2"/>
  <c r="K14" i="2"/>
  <c r="J14" i="2"/>
  <c r="E17" i="2"/>
  <c r="G118" i="3"/>
  <c r="H114" i="3"/>
  <c r="F142" i="8"/>
  <c r="T31" i="6"/>
  <c r="V31" i="6"/>
  <c r="S31" i="6"/>
  <c r="U31" i="6"/>
  <c r="W31" i="6"/>
  <c r="J21" i="8"/>
  <c r="J49" i="5"/>
  <c r="L49" i="5"/>
  <c r="K49" i="5"/>
  <c r="I49" i="5"/>
  <c r="M49" i="5"/>
  <c r="H232" i="8"/>
  <c r="F76" i="8"/>
  <c r="D20" i="11"/>
  <c r="F75" i="8"/>
  <c r="N81" i="3"/>
  <c r="M81" i="3"/>
  <c r="L81" i="3"/>
  <c r="K81" i="3"/>
  <c r="J81" i="3"/>
  <c r="L60" i="2"/>
  <c r="M60" i="2"/>
  <c r="N60" i="2"/>
  <c r="K60" i="2"/>
  <c r="J60" i="2"/>
  <c r="L48" i="2"/>
  <c r="M48" i="2"/>
  <c r="N48" i="2"/>
  <c r="K48" i="2"/>
  <c r="J48" i="2"/>
  <c r="M53" i="3"/>
  <c r="J53" i="3"/>
  <c r="K53" i="3"/>
  <c r="L53" i="3"/>
  <c r="T47" i="6"/>
  <c r="V47" i="6"/>
  <c r="W47" i="6"/>
  <c r="S47" i="6"/>
  <c r="U47" i="6"/>
  <c r="N178" i="3"/>
  <c r="K178" i="3"/>
  <c r="J178" i="3"/>
  <c r="L178" i="3"/>
  <c r="M178" i="3"/>
  <c r="I189" i="3"/>
  <c r="H31" i="8"/>
  <c r="F56" i="8"/>
  <c r="W55" i="12"/>
  <c r="F61" i="10"/>
  <c r="H55" i="10"/>
  <c r="Y19" i="17"/>
  <c r="W19" i="17"/>
  <c r="Z19" i="17"/>
  <c r="X19" i="17"/>
  <c r="E93" i="14"/>
  <c r="J41" i="3"/>
  <c r="L41" i="3"/>
  <c r="M41" i="3"/>
  <c r="K41" i="3"/>
  <c r="L72" i="2"/>
  <c r="N72" i="2"/>
  <c r="M72" i="2"/>
  <c r="K72" i="2"/>
  <c r="J72" i="2"/>
  <c r="E190" i="3"/>
  <c r="E67" i="2"/>
  <c r="F172" i="8"/>
  <c r="L10" i="3"/>
  <c r="J10" i="3"/>
  <c r="K10" i="3"/>
  <c r="N10" i="3"/>
  <c r="M10" i="3"/>
  <c r="N107" i="3"/>
  <c r="I118" i="3"/>
  <c r="J107" i="3"/>
  <c r="K107" i="3"/>
  <c r="L107" i="3"/>
  <c r="M107" i="3"/>
  <c r="L21" i="3"/>
  <c r="K21" i="3"/>
  <c r="M21" i="3"/>
  <c r="N21" i="3"/>
  <c r="J21" i="3"/>
  <c r="H43" i="8"/>
  <c r="W24" i="5"/>
  <c r="T24" i="5"/>
  <c r="V24" i="5"/>
  <c r="S24" i="5"/>
  <c r="U24" i="5"/>
  <c r="I16" i="5"/>
  <c r="K16" i="5"/>
  <c r="J16" i="5"/>
  <c r="L16" i="5"/>
  <c r="M16" i="5"/>
  <c r="F118" i="3"/>
  <c r="L108" i="8"/>
  <c r="F146" i="8"/>
  <c r="I20" i="9"/>
  <c r="F83" i="8"/>
  <c r="E194" i="3"/>
  <c r="J8" i="3"/>
  <c r="M8" i="3"/>
  <c r="K8" i="3"/>
  <c r="L8" i="3"/>
  <c r="N8" i="3"/>
  <c r="G193" i="3"/>
  <c r="L20" i="8"/>
  <c r="L159" i="3"/>
  <c r="K159" i="3"/>
  <c r="M159" i="3"/>
  <c r="J159" i="3"/>
  <c r="N159" i="3"/>
  <c r="N69" i="3"/>
  <c r="L69" i="3"/>
  <c r="M69" i="3"/>
  <c r="J69" i="3"/>
  <c r="K69" i="3"/>
  <c r="F117" i="3"/>
  <c r="J120" i="8"/>
  <c r="N136" i="3"/>
  <c r="K136" i="3"/>
  <c r="L136" i="3"/>
  <c r="J136" i="3"/>
  <c r="M136" i="3"/>
  <c r="L57" i="3"/>
  <c r="K57" i="3"/>
  <c r="M57" i="3"/>
  <c r="J57" i="3"/>
  <c r="L98" i="8"/>
  <c r="J126" i="14"/>
  <c r="K126" i="14"/>
  <c r="I126" i="14"/>
  <c r="M93" i="3"/>
  <c r="J93" i="3"/>
  <c r="N93" i="3"/>
  <c r="L93" i="3"/>
  <c r="K93" i="3"/>
  <c r="W50" i="6"/>
  <c r="V50" i="6"/>
  <c r="T50" i="6"/>
  <c r="S50" i="6"/>
  <c r="U50" i="6"/>
  <c r="T27" i="6"/>
  <c r="V27" i="6"/>
  <c r="W27" i="6"/>
  <c r="U27" i="6"/>
  <c r="S27" i="6"/>
  <c r="L7" i="3"/>
  <c r="J7" i="3"/>
  <c r="N7" i="3"/>
  <c r="K7" i="3"/>
  <c r="M7" i="3"/>
  <c r="M101" i="3"/>
  <c r="N101" i="3"/>
  <c r="L101" i="3"/>
  <c r="J101" i="3"/>
  <c r="K101" i="3"/>
  <c r="L58" i="2"/>
  <c r="M58" i="2"/>
  <c r="N58" i="2"/>
  <c r="K58" i="2"/>
  <c r="J58" i="2"/>
  <c r="L171" i="3"/>
  <c r="J171" i="3"/>
  <c r="K171" i="3"/>
  <c r="M171" i="3"/>
  <c r="N171" i="3"/>
  <c r="F123" i="3"/>
  <c r="M34" i="3"/>
  <c r="K34" i="3"/>
  <c r="J34" i="3"/>
  <c r="N34" i="3"/>
  <c r="L34" i="3"/>
  <c r="H123" i="3"/>
  <c r="J164" i="8"/>
  <c r="F10" i="8"/>
  <c r="J31" i="8"/>
  <c r="F40" i="10"/>
  <c r="J125" i="14"/>
  <c r="I125" i="14"/>
  <c r="K125" i="14"/>
  <c r="J20" i="3"/>
  <c r="M20" i="3"/>
  <c r="L20" i="3"/>
  <c r="N20" i="3"/>
  <c r="K20" i="3"/>
  <c r="M12" i="3"/>
  <c r="K12" i="3"/>
  <c r="J12" i="3"/>
  <c r="N12" i="3"/>
  <c r="L12" i="3"/>
  <c r="J17" i="10"/>
  <c r="N14" i="3"/>
  <c r="M14" i="3"/>
  <c r="L14" i="3"/>
  <c r="J14" i="3"/>
  <c r="K14" i="3"/>
  <c r="I122" i="3"/>
  <c r="M111" i="3"/>
  <c r="L111" i="3"/>
  <c r="K111" i="3"/>
  <c r="J111" i="3"/>
  <c r="N111" i="3"/>
  <c r="M26" i="5"/>
  <c r="K26" i="5"/>
  <c r="I26" i="5"/>
  <c r="J26" i="5"/>
  <c r="L26" i="5"/>
  <c r="J128" i="8"/>
  <c r="L56" i="10"/>
  <c r="I161" i="14"/>
  <c r="K161" i="14"/>
  <c r="J161" i="14"/>
  <c r="H285" i="8"/>
  <c r="N24" i="3"/>
  <c r="M24" i="3"/>
  <c r="K24" i="3"/>
  <c r="J24" i="3"/>
  <c r="L24" i="3"/>
  <c r="L19" i="3"/>
  <c r="N19" i="3"/>
  <c r="J19" i="3"/>
  <c r="M19" i="3"/>
  <c r="K19" i="3"/>
  <c r="J36" i="8"/>
  <c r="H100" i="8"/>
  <c r="V32" i="6"/>
  <c r="T32" i="6"/>
  <c r="S32" i="6"/>
  <c r="U32" i="6"/>
  <c r="W32" i="6"/>
  <c r="F150" i="8"/>
  <c r="W24" i="6"/>
  <c r="T24" i="6"/>
  <c r="U24" i="6"/>
  <c r="S24" i="6"/>
  <c r="V24" i="6"/>
  <c r="J9" i="8"/>
  <c r="G16" i="9"/>
  <c r="H32" i="10"/>
  <c r="J12" i="12"/>
  <c r="I12" i="12"/>
  <c r="N12" i="12"/>
  <c r="K12" i="12"/>
  <c r="M12" i="12"/>
  <c r="L12" i="12"/>
  <c r="J11" i="8"/>
  <c r="D74" i="11"/>
  <c r="P21" i="9"/>
  <c r="O21" i="9"/>
  <c r="L40" i="8"/>
  <c r="L72" i="15"/>
  <c r="K72" i="15"/>
  <c r="J72" i="15"/>
  <c r="I72" i="15"/>
  <c r="M72" i="15"/>
  <c r="L79" i="15"/>
  <c r="K79" i="15"/>
  <c r="J79" i="15"/>
  <c r="I79" i="15"/>
  <c r="M79" i="15"/>
  <c r="D37" i="14"/>
  <c r="K147" i="14"/>
  <c r="J147" i="14"/>
  <c r="I147" i="14"/>
  <c r="L101" i="16"/>
  <c r="I101" i="16"/>
  <c r="K101" i="16"/>
  <c r="J101" i="16"/>
  <c r="J76" i="10"/>
  <c r="E16" i="9"/>
  <c r="L41" i="15"/>
  <c r="J41" i="15"/>
  <c r="K41" i="15"/>
  <c r="I41" i="15"/>
  <c r="H49" i="15"/>
  <c r="M41" i="15"/>
  <c r="C121" i="14"/>
  <c r="J216" i="8"/>
  <c r="H42" i="8"/>
  <c r="M16" i="9"/>
  <c r="M9" i="9"/>
  <c r="I90" i="14"/>
  <c r="J90" i="14"/>
  <c r="K90" i="14"/>
  <c r="F78" i="8"/>
  <c r="L258" i="8"/>
  <c r="H99" i="8"/>
  <c r="H33" i="10"/>
  <c r="L15" i="10"/>
  <c r="D42" i="11"/>
  <c r="D54" i="11"/>
  <c r="G107" i="16"/>
  <c r="L36" i="8"/>
  <c r="K62" i="14"/>
  <c r="J62" i="14"/>
  <c r="I62" i="14"/>
  <c r="J52" i="16"/>
  <c r="K52" i="16"/>
  <c r="I52" i="16"/>
  <c r="H51" i="16"/>
  <c r="L52" i="16"/>
  <c r="D78" i="11"/>
  <c r="K47" i="14"/>
  <c r="I47" i="14"/>
  <c r="J47" i="14"/>
  <c r="K160" i="14"/>
  <c r="J160" i="14"/>
  <c r="I160" i="14"/>
  <c r="F49" i="16"/>
  <c r="M99" i="15"/>
  <c r="J99" i="15"/>
  <c r="L99" i="15"/>
  <c r="I99" i="15"/>
  <c r="K99" i="15"/>
  <c r="K115" i="16"/>
  <c r="J115" i="16"/>
  <c r="I115" i="16"/>
  <c r="L115" i="16"/>
  <c r="C77" i="16"/>
  <c r="K139" i="14"/>
  <c r="J139" i="14"/>
  <c r="I139" i="14"/>
  <c r="G21" i="17"/>
  <c r="F49" i="17"/>
  <c r="F35" i="17"/>
  <c r="H10" i="10"/>
  <c r="J119" i="8"/>
  <c r="H279" i="8"/>
  <c r="F62" i="8"/>
  <c r="H56" i="8"/>
  <c r="X55" i="12"/>
  <c r="U55" i="12"/>
  <c r="V55" i="12"/>
  <c r="J185" i="8"/>
  <c r="J210" i="8"/>
  <c r="F12" i="8"/>
  <c r="F108" i="10"/>
  <c r="F37" i="10"/>
  <c r="H58" i="8"/>
  <c r="E189" i="3"/>
  <c r="J254" i="8"/>
  <c r="F170" i="8"/>
  <c r="L13" i="5"/>
  <c r="I13" i="5"/>
  <c r="M13" i="5"/>
  <c r="K13" i="5"/>
  <c r="J13" i="5"/>
  <c r="H281" i="8"/>
  <c r="L171" i="8"/>
  <c r="J147" i="8"/>
  <c r="J42" i="10"/>
  <c r="V46" i="12"/>
  <c r="U46" i="12"/>
  <c r="X46" i="12"/>
  <c r="F189" i="8"/>
  <c r="L87" i="10"/>
  <c r="L58" i="10"/>
  <c r="U16" i="5"/>
  <c r="T16" i="5"/>
  <c r="S16" i="5"/>
  <c r="W16" i="5"/>
  <c r="V16" i="5"/>
  <c r="H64" i="8"/>
  <c r="S26" i="5"/>
  <c r="V26" i="5"/>
  <c r="W26" i="5"/>
  <c r="U26" i="5"/>
  <c r="T26" i="5"/>
  <c r="AA18" i="15"/>
  <c r="Z18" i="15"/>
  <c r="Y18" i="15"/>
  <c r="X18" i="15"/>
  <c r="W18" i="15"/>
  <c r="L64" i="8"/>
  <c r="I11" i="5"/>
  <c r="K11" i="5"/>
  <c r="J11" i="5"/>
  <c r="M11" i="5"/>
  <c r="L11" i="5"/>
  <c r="J97" i="10"/>
  <c r="H18" i="2"/>
  <c r="J32" i="10"/>
  <c r="F274" i="8"/>
  <c r="H9" i="10"/>
  <c r="V21" i="12"/>
  <c r="U21" i="12"/>
  <c r="X21" i="12"/>
  <c r="J171" i="8"/>
  <c r="F77" i="10"/>
  <c r="L278" i="8"/>
  <c r="F232" i="8"/>
  <c r="J80" i="8"/>
  <c r="K43" i="6"/>
  <c r="L43" i="6"/>
  <c r="M43" i="6"/>
  <c r="J43" i="6"/>
  <c r="I43" i="6"/>
  <c r="U43" i="5"/>
  <c r="S43" i="5"/>
  <c r="W43" i="5"/>
  <c r="V43" i="5"/>
  <c r="T43" i="5"/>
  <c r="F185" i="8"/>
  <c r="J30" i="5"/>
  <c r="M30" i="5"/>
  <c r="L30" i="5"/>
  <c r="K30" i="5"/>
  <c r="I30" i="5"/>
  <c r="S36" i="5"/>
  <c r="U36" i="5"/>
  <c r="T36" i="5"/>
  <c r="W36" i="5"/>
  <c r="V36" i="5"/>
  <c r="F192" i="3"/>
  <c r="L62" i="10"/>
  <c r="J262" i="8"/>
  <c r="F191" i="3"/>
  <c r="J78" i="8"/>
  <c r="H189" i="8"/>
  <c r="J235" i="8"/>
  <c r="F260" i="8"/>
  <c r="L145" i="8"/>
  <c r="F277" i="8"/>
  <c r="U18" i="12"/>
  <c r="X18" i="12"/>
  <c r="V18" i="12"/>
  <c r="H81" i="10"/>
  <c r="F68" i="2"/>
  <c r="F149" i="8"/>
  <c r="N180" i="3"/>
  <c r="M180" i="3"/>
  <c r="L180" i="3"/>
  <c r="I191" i="3"/>
  <c r="J180" i="3"/>
  <c r="K180" i="3"/>
  <c r="N61" i="2"/>
  <c r="L61" i="2"/>
  <c r="J61" i="2"/>
  <c r="K61" i="2"/>
  <c r="M61" i="2"/>
  <c r="J121" i="8"/>
  <c r="J109" i="10"/>
  <c r="F143" i="8"/>
  <c r="X16" i="12"/>
  <c r="V16" i="12"/>
  <c r="U16" i="12"/>
  <c r="F123" i="8"/>
  <c r="G20" i="13"/>
  <c r="L274" i="8"/>
  <c r="U33" i="6"/>
  <c r="T33" i="6"/>
  <c r="W33" i="6"/>
  <c r="V33" i="6"/>
  <c r="S33" i="6"/>
  <c r="J144" i="8"/>
  <c r="H35" i="10"/>
  <c r="W37" i="5"/>
  <c r="S37" i="5"/>
  <c r="V37" i="5"/>
  <c r="U37" i="5"/>
  <c r="T37" i="5"/>
  <c r="M23" i="3"/>
  <c r="K23" i="3"/>
  <c r="J23" i="3"/>
  <c r="L23" i="3"/>
  <c r="N23" i="3"/>
  <c r="K218" i="3"/>
  <c r="J218" i="3"/>
  <c r="N218" i="3"/>
  <c r="L218" i="3"/>
  <c r="M218" i="3"/>
  <c r="E43" i="2"/>
  <c r="M16" i="3"/>
  <c r="L16" i="3"/>
  <c r="J16" i="3"/>
  <c r="N16" i="3"/>
  <c r="K16" i="3"/>
  <c r="K183" i="3"/>
  <c r="N183" i="3"/>
  <c r="J183" i="3"/>
  <c r="M183" i="3"/>
  <c r="I194" i="3"/>
  <c r="L183" i="3"/>
  <c r="M38" i="3"/>
  <c r="K38" i="3"/>
  <c r="L38" i="3"/>
  <c r="N38" i="3"/>
  <c r="J38" i="3"/>
  <c r="I121" i="3"/>
  <c r="L110" i="3"/>
  <c r="N110" i="3"/>
  <c r="K110" i="3"/>
  <c r="J110" i="3"/>
  <c r="M110" i="3"/>
  <c r="J36" i="10"/>
  <c r="H16" i="8"/>
  <c r="W49" i="5"/>
  <c r="U49" i="5"/>
  <c r="S49" i="5"/>
  <c r="T49" i="5"/>
  <c r="V49" i="5"/>
  <c r="J14" i="8"/>
  <c r="K153" i="3"/>
  <c r="N153" i="3"/>
  <c r="J153" i="3"/>
  <c r="L153" i="3"/>
  <c r="M153" i="3"/>
  <c r="K181" i="3"/>
  <c r="J181" i="3"/>
  <c r="I192" i="3"/>
  <c r="N181" i="3"/>
  <c r="L181" i="3"/>
  <c r="M181" i="3"/>
  <c r="N37" i="3"/>
  <c r="L37" i="3"/>
  <c r="J37" i="3"/>
  <c r="M37" i="3"/>
  <c r="K37" i="3"/>
  <c r="H166" i="8"/>
  <c r="G115" i="3"/>
  <c r="N13" i="3"/>
  <c r="L13" i="3"/>
  <c r="J13" i="3"/>
  <c r="M13" i="3"/>
  <c r="K13" i="3"/>
  <c r="F40" i="8"/>
  <c r="U23" i="5"/>
  <c r="W23" i="5"/>
  <c r="S23" i="5"/>
  <c r="T23" i="5"/>
  <c r="V23" i="5"/>
  <c r="N209" i="3"/>
  <c r="K209" i="3"/>
  <c r="J209" i="3"/>
  <c r="M209" i="3"/>
  <c r="L209" i="3"/>
  <c r="W13" i="5"/>
  <c r="T13" i="5"/>
  <c r="V13" i="5"/>
  <c r="S13" i="5"/>
  <c r="U13" i="5"/>
  <c r="F114" i="3"/>
  <c r="H126" i="8"/>
  <c r="F160" i="13"/>
  <c r="I158" i="14"/>
  <c r="K158" i="14"/>
  <c r="J158" i="14"/>
  <c r="J82" i="3"/>
  <c r="N82" i="3"/>
  <c r="L82" i="3"/>
  <c r="K82" i="3"/>
  <c r="M82" i="3"/>
  <c r="N49" i="2"/>
  <c r="M49" i="2"/>
  <c r="L49" i="2"/>
  <c r="J49" i="2"/>
  <c r="K49" i="2"/>
  <c r="N139" i="3"/>
  <c r="M139" i="3"/>
  <c r="L139" i="3"/>
  <c r="K139" i="3"/>
  <c r="J139" i="3"/>
  <c r="L32" i="2"/>
  <c r="N32" i="2"/>
  <c r="M32" i="2"/>
  <c r="K32" i="2"/>
  <c r="J32" i="2"/>
  <c r="F87" i="8"/>
  <c r="K15" i="5"/>
  <c r="I15" i="5"/>
  <c r="L15" i="5"/>
  <c r="M15" i="5"/>
  <c r="J15" i="5"/>
  <c r="L11" i="8"/>
  <c r="H263" i="8"/>
  <c r="J35" i="3"/>
  <c r="L35" i="3"/>
  <c r="M35" i="3"/>
  <c r="N35" i="3"/>
  <c r="K35" i="3"/>
  <c r="K11" i="3"/>
  <c r="L11" i="3"/>
  <c r="J11" i="3"/>
  <c r="M11" i="3"/>
  <c r="N11" i="3"/>
  <c r="K87" i="3"/>
  <c r="M87" i="3"/>
  <c r="L87" i="3"/>
  <c r="J87" i="3"/>
  <c r="N87" i="3"/>
  <c r="L188" i="8"/>
  <c r="J45" i="3"/>
  <c r="L45" i="3"/>
  <c r="M45" i="3"/>
  <c r="K45" i="3"/>
  <c r="J40" i="6"/>
  <c r="M40" i="6"/>
  <c r="L40" i="6"/>
  <c r="K40" i="6"/>
  <c r="I40" i="6"/>
  <c r="J190" i="8"/>
  <c r="J10" i="8"/>
  <c r="L84" i="8"/>
  <c r="D18" i="11"/>
  <c r="J65" i="15"/>
  <c r="L65" i="15"/>
  <c r="K65" i="15"/>
  <c r="I65" i="15"/>
  <c r="M65" i="15"/>
  <c r="J17" i="3"/>
  <c r="M17" i="3"/>
  <c r="L17" i="3"/>
  <c r="K17" i="3"/>
  <c r="N17" i="3"/>
  <c r="G121" i="3"/>
  <c r="L20" i="2"/>
  <c r="M20" i="2"/>
  <c r="J20" i="2"/>
  <c r="K20" i="2"/>
  <c r="M73" i="2"/>
  <c r="L73" i="2"/>
  <c r="N73" i="2"/>
  <c r="K73" i="2"/>
  <c r="J73" i="2"/>
  <c r="J13" i="8"/>
  <c r="E18" i="2"/>
  <c r="H188" i="3"/>
  <c r="L35" i="8"/>
  <c r="H108" i="8"/>
  <c r="K42" i="5"/>
  <c r="I42" i="5"/>
  <c r="L42" i="5"/>
  <c r="M42" i="5"/>
  <c r="J42" i="5"/>
  <c r="H41" i="8"/>
  <c r="M28" i="13"/>
  <c r="L28" i="13"/>
  <c r="J28" i="13"/>
  <c r="I28" i="13"/>
  <c r="K28" i="13"/>
  <c r="J154" i="14"/>
  <c r="I154" i="14"/>
  <c r="K154" i="14"/>
  <c r="K21" i="2"/>
  <c r="J21" i="2"/>
  <c r="L21" i="2"/>
  <c r="M21" i="2"/>
  <c r="L67" i="3"/>
  <c r="M67" i="3"/>
  <c r="K67" i="3"/>
  <c r="J67" i="3"/>
  <c r="N67" i="3"/>
  <c r="L98" i="3"/>
  <c r="K98" i="3"/>
  <c r="M98" i="3"/>
  <c r="N98" i="3"/>
  <c r="J98" i="3"/>
  <c r="M47" i="2"/>
  <c r="N47" i="2"/>
  <c r="L47" i="2"/>
  <c r="J47" i="2"/>
  <c r="K47" i="2"/>
  <c r="H122" i="8"/>
  <c r="H190" i="3"/>
  <c r="N23" i="2"/>
  <c r="J23" i="2"/>
  <c r="M23" i="2"/>
  <c r="L23" i="2"/>
  <c r="K23" i="2"/>
  <c r="L61" i="8"/>
  <c r="K128" i="15"/>
  <c r="J128" i="15"/>
  <c r="I128" i="15"/>
  <c r="M128" i="15"/>
  <c r="L128" i="15"/>
  <c r="H118" i="3"/>
  <c r="L37" i="8"/>
  <c r="J66" i="3"/>
  <c r="N66" i="3"/>
  <c r="M66" i="3"/>
  <c r="L66" i="3"/>
  <c r="K66" i="3"/>
  <c r="F79" i="8"/>
  <c r="E42" i="2"/>
  <c r="L91" i="3"/>
  <c r="J91" i="3"/>
  <c r="K91" i="3"/>
  <c r="N91" i="3"/>
  <c r="M91" i="3"/>
  <c r="H38" i="10"/>
  <c r="H152" i="8"/>
  <c r="F41" i="8"/>
  <c r="D98" i="11"/>
  <c r="G21" i="9"/>
  <c r="F20" i="10"/>
  <c r="H21" i="8"/>
  <c r="L32" i="10"/>
  <c r="L262" i="8"/>
  <c r="H87" i="10"/>
  <c r="M88" i="13"/>
  <c r="L88" i="13"/>
  <c r="J88" i="13"/>
  <c r="K88" i="13"/>
  <c r="I88" i="13"/>
  <c r="K75" i="14"/>
  <c r="J75" i="14"/>
  <c r="I75" i="14"/>
  <c r="I42" i="15"/>
  <c r="L42" i="15"/>
  <c r="M42" i="15"/>
  <c r="K42" i="15"/>
  <c r="J42" i="15"/>
  <c r="G51" i="14"/>
  <c r="L103" i="15"/>
  <c r="K103" i="15"/>
  <c r="I103" i="15"/>
  <c r="J103" i="15"/>
  <c r="M103" i="15"/>
  <c r="O8" i="18"/>
  <c r="F31" i="10"/>
  <c r="I10" i="9"/>
  <c r="L10" i="10"/>
  <c r="J19" i="15"/>
  <c r="I19" i="15"/>
  <c r="L19" i="15"/>
  <c r="K19" i="15"/>
  <c r="M19" i="15"/>
  <c r="E21" i="9"/>
  <c r="F43" i="10"/>
  <c r="H57" i="10"/>
  <c r="M82" i="15"/>
  <c r="L82" i="15"/>
  <c r="K82" i="15"/>
  <c r="J82" i="15"/>
  <c r="I82" i="15"/>
  <c r="I59" i="14"/>
  <c r="K59" i="14"/>
  <c r="J59" i="14"/>
  <c r="Q21" i="15"/>
  <c r="F12" i="10"/>
  <c r="D56" i="12"/>
  <c r="J15" i="10"/>
  <c r="J96" i="15"/>
  <c r="I96" i="15"/>
  <c r="M96" i="15"/>
  <c r="L96" i="15"/>
  <c r="K96" i="15"/>
  <c r="H86" i="10"/>
  <c r="S10" i="9"/>
  <c r="R10" i="9"/>
  <c r="E23" i="14"/>
  <c r="F81" i="10"/>
  <c r="C91" i="15"/>
  <c r="C79" i="14"/>
  <c r="M12" i="9"/>
  <c r="G13" i="9"/>
  <c r="J139" i="15"/>
  <c r="M139" i="15"/>
  <c r="L139" i="15"/>
  <c r="I139" i="15"/>
  <c r="K139" i="15"/>
  <c r="H147" i="15"/>
  <c r="D79" i="16"/>
  <c r="D147" i="17"/>
  <c r="P24" i="19"/>
  <c r="O23" i="19"/>
  <c r="J17" i="18"/>
  <c r="I17" i="18"/>
  <c r="G8" i="18"/>
  <c r="H45" i="21"/>
  <c r="I45" i="21"/>
  <c r="J45" i="21"/>
  <c r="L81" i="10"/>
  <c r="L83" i="8"/>
  <c r="I35" i="6"/>
  <c r="J35" i="6"/>
  <c r="L35" i="6"/>
  <c r="K35" i="6"/>
  <c r="M35" i="6"/>
  <c r="F107" i="10"/>
  <c r="H172" i="8"/>
  <c r="T27" i="5"/>
  <c r="S27" i="5"/>
  <c r="U27" i="5"/>
  <c r="V27" i="5"/>
  <c r="W27" i="5"/>
  <c r="M172" i="3"/>
  <c r="L172" i="3"/>
  <c r="J172" i="3"/>
  <c r="K172" i="3"/>
  <c r="N172" i="3"/>
  <c r="L10" i="6"/>
  <c r="K10" i="6"/>
  <c r="I10" i="6"/>
  <c r="M10" i="6"/>
  <c r="J10" i="6"/>
  <c r="V50" i="5"/>
  <c r="U50" i="5"/>
  <c r="T50" i="5"/>
  <c r="S50" i="5"/>
  <c r="W50" i="5"/>
  <c r="L257" i="8"/>
  <c r="X54" i="12"/>
  <c r="V54" i="12"/>
  <c r="U54" i="12"/>
  <c r="L280" i="8"/>
  <c r="D54" i="12"/>
  <c r="J10" i="10"/>
  <c r="L164" i="8"/>
  <c r="F20" i="8"/>
  <c r="J40" i="10"/>
  <c r="J9" i="5"/>
  <c r="I9" i="5"/>
  <c r="L9" i="5"/>
  <c r="M9" i="5"/>
  <c r="K9" i="5"/>
  <c r="J197" i="8"/>
  <c r="F193" i="8"/>
  <c r="H124" i="8"/>
  <c r="H15" i="10"/>
  <c r="H14" i="10"/>
  <c r="F15" i="8"/>
  <c r="V49" i="12"/>
  <c r="U49" i="12"/>
  <c r="X49" i="12"/>
  <c r="F212" i="8"/>
  <c r="H120" i="8"/>
  <c r="H60" i="8"/>
  <c r="J236" i="8"/>
  <c r="K34" i="5"/>
  <c r="I34" i="5"/>
  <c r="J34" i="5"/>
  <c r="L34" i="5"/>
  <c r="M34" i="5"/>
  <c r="F236" i="8"/>
  <c r="L150" i="8"/>
  <c r="L263" i="8"/>
  <c r="H261" i="8"/>
  <c r="X28" i="12"/>
  <c r="V28" i="12"/>
  <c r="U28" i="12"/>
  <c r="F81" i="8"/>
  <c r="M36" i="6"/>
  <c r="L36" i="6"/>
  <c r="I36" i="6"/>
  <c r="K36" i="6"/>
  <c r="J36" i="6"/>
  <c r="J60" i="10"/>
  <c r="F218" i="8"/>
  <c r="J76" i="8"/>
  <c r="U38" i="5"/>
  <c r="T38" i="5"/>
  <c r="S38" i="5"/>
  <c r="W38" i="5"/>
  <c r="V38" i="5"/>
  <c r="L216" i="8"/>
  <c r="L20" i="6"/>
  <c r="M20" i="6"/>
  <c r="K20" i="6"/>
  <c r="J20" i="6"/>
  <c r="I20" i="6"/>
  <c r="L99" i="10"/>
  <c r="F121" i="8"/>
  <c r="V53" i="12"/>
  <c r="U53" i="12"/>
  <c r="X53" i="12"/>
  <c r="H260" i="8"/>
  <c r="L212" i="8"/>
  <c r="L39" i="6"/>
  <c r="M39" i="6"/>
  <c r="K39" i="6"/>
  <c r="J39" i="6"/>
  <c r="I39" i="6"/>
  <c r="J167" i="8"/>
  <c r="J33" i="10"/>
  <c r="F53" i="8"/>
  <c r="H239" i="8"/>
  <c r="X44" i="12"/>
  <c r="V44" i="12"/>
  <c r="U44" i="12"/>
  <c r="F87" i="10"/>
  <c r="T40" i="5"/>
  <c r="W40" i="5"/>
  <c r="V40" i="5"/>
  <c r="U40" i="5"/>
  <c r="S40" i="5"/>
  <c r="H102" i="10"/>
  <c r="U45" i="5"/>
  <c r="W45" i="5"/>
  <c r="S45" i="5"/>
  <c r="T45" i="5"/>
  <c r="V45" i="5"/>
  <c r="F97" i="8"/>
  <c r="J85" i="8"/>
  <c r="J81" i="8"/>
  <c r="L122" i="8"/>
  <c r="M15" i="3"/>
  <c r="K15" i="3"/>
  <c r="N15" i="3"/>
  <c r="L15" i="3"/>
  <c r="J15" i="3"/>
  <c r="G42" i="2"/>
  <c r="L63" i="3"/>
  <c r="J63" i="3"/>
  <c r="M63" i="3"/>
  <c r="N63" i="3"/>
  <c r="K63" i="3"/>
  <c r="K52" i="3"/>
  <c r="L52" i="3"/>
  <c r="J52" i="3"/>
  <c r="M52" i="3"/>
  <c r="F21" i="8"/>
  <c r="J55" i="8"/>
  <c r="L130" i="8"/>
  <c r="H98" i="8"/>
  <c r="E11" i="9"/>
  <c r="J54" i="14"/>
  <c r="K54" i="14"/>
  <c r="I54" i="14"/>
  <c r="L68" i="3"/>
  <c r="K68" i="3"/>
  <c r="M68" i="3"/>
  <c r="N68" i="3"/>
  <c r="J68" i="3"/>
  <c r="D31" i="11"/>
  <c r="N36" i="3"/>
  <c r="L36" i="3"/>
  <c r="K36" i="3"/>
  <c r="M36" i="3"/>
  <c r="J36" i="3"/>
  <c r="N28" i="3"/>
  <c r="L28" i="3"/>
  <c r="M28" i="3"/>
  <c r="K28" i="3"/>
  <c r="J28" i="3"/>
  <c r="K54" i="3"/>
  <c r="J54" i="3"/>
  <c r="L54" i="3"/>
  <c r="M54" i="3"/>
  <c r="K72" i="3"/>
  <c r="N72" i="3"/>
  <c r="J72" i="3"/>
  <c r="M72" i="3"/>
  <c r="L72" i="3"/>
  <c r="F86" i="10"/>
  <c r="K18" i="3"/>
  <c r="N18" i="3"/>
  <c r="J18" i="3"/>
  <c r="L18" i="3"/>
  <c r="M18" i="3"/>
  <c r="H77" i="8"/>
  <c r="F168" i="8"/>
  <c r="H19" i="10"/>
  <c r="C104" i="13"/>
  <c r="L170" i="8"/>
  <c r="C49" i="15"/>
  <c r="L38" i="2"/>
  <c r="N38" i="2"/>
  <c r="M38" i="2"/>
  <c r="K38" i="2"/>
  <c r="J38" i="2"/>
  <c r="E114" i="3"/>
  <c r="K155" i="3"/>
  <c r="M155" i="3"/>
  <c r="J155" i="3"/>
  <c r="N155" i="3"/>
  <c r="L155" i="3"/>
  <c r="F119" i="3"/>
  <c r="H119" i="3"/>
  <c r="J20" i="8"/>
  <c r="H254" i="8"/>
  <c r="I13" i="9"/>
  <c r="I99" i="14"/>
  <c r="H107" i="14"/>
  <c r="K99" i="14"/>
  <c r="J99" i="14"/>
  <c r="N10" i="2"/>
  <c r="M10" i="2"/>
  <c r="L10" i="2"/>
  <c r="K10" i="2"/>
  <c r="J10" i="2"/>
  <c r="M97" i="3"/>
  <c r="L97" i="3"/>
  <c r="N97" i="3"/>
  <c r="J97" i="3"/>
  <c r="K97" i="3"/>
  <c r="G116" i="3"/>
  <c r="F124" i="8"/>
  <c r="H12" i="8"/>
  <c r="H103" i="10"/>
  <c r="T28" i="6"/>
  <c r="V28" i="6"/>
  <c r="W28" i="6"/>
  <c r="S28" i="6"/>
  <c r="U28" i="6"/>
  <c r="L42" i="8"/>
  <c r="H81" i="8"/>
  <c r="J99" i="10"/>
  <c r="L92" i="3"/>
  <c r="J92" i="3"/>
  <c r="M92" i="3"/>
  <c r="N92" i="3"/>
  <c r="K92" i="3"/>
  <c r="G113" i="3"/>
  <c r="M94" i="3"/>
  <c r="N94" i="3"/>
  <c r="K94" i="3"/>
  <c r="J94" i="3"/>
  <c r="L94" i="3"/>
  <c r="J60" i="3"/>
  <c r="M60" i="3"/>
  <c r="L60" i="3"/>
  <c r="K60" i="3"/>
  <c r="F64" i="8"/>
  <c r="H85" i="8"/>
  <c r="F186" i="8"/>
  <c r="V11" i="6"/>
  <c r="T11" i="6"/>
  <c r="W11" i="6"/>
  <c r="U11" i="6"/>
  <c r="S11" i="6"/>
  <c r="P17" i="9"/>
  <c r="O17" i="9"/>
  <c r="I17" i="9"/>
  <c r="E123" i="3"/>
  <c r="M18" i="9"/>
  <c r="L15" i="2"/>
  <c r="I18" i="2"/>
  <c r="N15" i="2"/>
  <c r="M15" i="2"/>
  <c r="K15" i="2"/>
  <c r="J15" i="2"/>
  <c r="N135" i="3"/>
  <c r="K135" i="3"/>
  <c r="J135" i="3"/>
  <c r="L135" i="3"/>
  <c r="M135" i="3"/>
  <c r="J175" i="3"/>
  <c r="L175" i="3"/>
  <c r="M175" i="3"/>
  <c r="I186" i="3"/>
  <c r="N175" i="3"/>
  <c r="K175" i="3"/>
  <c r="F194" i="8"/>
  <c r="L12" i="8"/>
  <c r="S47" i="5"/>
  <c r="T47" i="5"/>
  <c r="W47" i="5"/>
  <c r="U47" i="5"/>
  <c r="V47" i="5"/>
  <c r="H84" i="8"/>
  <c r="H76" i="8"/>
  <c r="N74" i="2"/>
  <c r="L74" i="2"/>
  <c r="M74" i="2"/>
  <c r="J74" i="2"/>
  <c r="K74" i="2"/>
  <c r="J18" i="8"/>
  <c r="G190" i="3"/>
  <c r="D102" i="11"/>
  <c r="L240" i="8"/>
  <c r="K132" i="14"/>
  <c r="J132" i="14"/>
  <c r="I132" i="14"/>
  <c r="H40" i="8"/>
  <c r="F57" i="10"/>
  <c r="J99" i="8"/>
  <c r="D75" i="11"/>
  <c r="I145" i="15"/>
  <c r="M145" i="15"/>
  <c r="L145" i="15"/>
  <c r="K145" i="15"/>
  <c r="J145" i="15"/>
  <c r="D121" i="14"/>
  <c r="L90" i="15"/>
  <c r="K90" i="15"/>
  <c r="J90" i="15"/>
  <c r="I90" i="15"/>
  <c r="M90" i="15"/>
  <c r="L68" i="15"/>
  <c r="K68" i="15"/>
  <c r="J68" i="15"/>
  <c r="I68" i="15"/>
  <c r="M68" i="15"/>
  <c r="J68" i="14"/>
  <c r="K68" i="14"/>
  <c r="I68" i="14"/>
  <c r="G9" i="17"/>
  <c r="L60" i="10"/>
  <c r="E13" i="9"/>
  <c r="J42" i="8"/>
  <c r="I15" i="14"/>
  <c r="H23" i="14"/>
  <c r="K15" i="14"/>
  <c r="J15" i="14"/>
  <c r="J119" i="14"/>
  <c r="I119" i="14"/>
  <c r="K119" i="14"/>
  <c r="G79" i="16"/>
  <c r="F38" i="10"/>
  <c r="J98" i="10"/>
  <c r="I33" i="15"/>
  <c r="M33" i="15"/>
  <c r="L33" i="15"/>
  <c r="K33" i="15"/>
  <c r="J33" i="15"/>
  <c r="G21" i="15"/>
  <c r="L36" i="10"/>
  <c r="M149" i="13"/>
  <c r="J149" i="13"/>
  <c r="L149" i="13"/>
  <c r="K149" i="13"/>
  <c r="I149" i="13"/>
  <c r="J17" i="15"/>
  <c r="I17" i="15"/>
  <c r="L17" i="15"/>
  <c r="K17" i="15"/>
  <c r="M17" i="15"/>
  <c r="C161" i="15"/>
  <c r="L85" i="15"/>
  <c r="K85" i="15"/>
  <c r="I85" i="15"/>
  <c r="J85" i="15"/>
  <c r="M85" i="15"/>
  <c r="D97" i="11"/>
  <c r="K47" i="16"/>
  <c r="J47" i="16"/>
  <c r="L47" i="16"/>
  <c r="I47" i="16"/>
  <c r="K55" i="14"/>
  <c r="I55" i="14"/>
  <c r="J55" i="14"/>
  <c r="K58" i="14"/>
  <c r="I58" i="14"/>
  <c r="J58" i="14"/>
  <c r="J106" i="10"/>
  <c r="F93" i="14"/>
  <c r="M52" i="15"/>
  <c r="K52" i="15"/>
  <c r="L52" i="15"/>
  <c r="I52" i="15"/>
  <c r="J52" i="15"/>
  <c r="E20" i="9"/>
  <c r="I19" i="9"/>
  <c r="L102" i="15"/>
  <c r="K102" i="15"/>
  <c r="I102" i="15"/>
  <c r="J102" i="15"/>
  <c r="M102" i="15"/>
  <c r="J76" i="14"/>
  <c r="I76" i="14"/>
  <c r="K76" i="14"/>
  <c r="K42" i="17"/>
  <c r="J42" i="17"/>
  <c r="I42" i="17"/>
  <c r="L42" i="17"/>
  <c r="C133" i="15"/>
  <c r="E93" i="16"/>
  <c r="P45" i="19"/>
  <c r="D161" i="15"/>
  <c r="J29" i="22"/>
  <c r="N29" i="22"/>
  <c r="L29" i="22"/>
  <c r="K29" i="22"/>
  <c r="M29" i="22"/>
  <c r="F135" i="14"/>
  <c r="K153" i="14"/>
  <c r="J153" i="14"/>
  <c r="I153" i="14"/>
  <c r="L74" i="16"/>
  <c r="K74" i="16"/>
  <c r="J74" i="16"/>
  <c r="I74" i="16"/>
  <c r="I12" i="18"/>
  <c r="J12" i="18"/>
  <c r="H20" i="18"/>
  <c r="L236" i="8"/>
  <c r="H105" i="8"/>
  <c r="L76" i="8"/>
  <c r="J12" i="10"/>
  <c r="E17" i="9"/>
  <c r="K11" i="14"/>
  <c r="I11" i="14"/>
  <c r="J11" i="14"/>
  <c r="K97" i="14"/>
  <c r="J97" i="14"/>
  <c r="I97" i="14"/>
  <c r="D83" i="11"/>
  <c r="K117" i="14"/>
  <c r="J117" i="14"/>
  <c r="I117" i="14"/>
  <c r="J56" i="15"/>
  <c r="I56" i="15"/>
  <c r="M56" i="15"/>
  <c r="L56" i="15"/>
  <c r="K56" i="15"/>
  <c r="J33" i="14"/>
  <c r="I33" i="14"/>
  <c r="K33" i="14"/>
  <c r="C119" i="16"/>
  <c r="K127" i="16"/>
  <c r="L127" i="16"/>
  <c r="I127" i="16"/>
  <c r="J127" i="16"/>
  <c r="G10" i="9"/>
  <c r="M97" i="13"/>
  <c r="L97" i="13"/>
  <c r="J97" i="13"/>
  <c r="I97" i="13"/>
  <c r="K97" i="13"/>
  <c r="M21" i="9"/>
  <c r="O12" i="9"/>
  <c r="P12" i="9"/>
  <c r="H214" i="8"/>
  <c r="J15" i="8"/>
  <c r="H65" i="10"/>
  <c r="I123" i="14"/>
  <c r="K123" i="14"/>
  <c r="J123" i="14"/>
  <c r="K115" i="14"/>
  <c r="J115" i="14"/>
  <c r="I115" i="14"/>
  <c r="L70" i="15"/>
  <c r="K70" i="15"/>
  <c r="I70" i="15"/>
  <c r="J70" i="15"/>
  <c r="M70" i="15"/>
  <c r="E51" i="14"/>
  <c r="E91" i="15"/>
  <c r="F163" i="14"/>
  <c r="D22" i="18"/>
  <c r="J109" i="8"/>
  <c r="Y18" i="13"/>
  <c r="W18" i="13"/>
  <c r="X18" i="13"/>
  <c r="AA18" i="13"/>
  <c r="Z18" i="13"/>
  <c r="G18" i="9"/>
  <c r="H61" i="10"/>
  <c r="P20" i="9"/>
  <c r="O20" i="9"/>
  <c r="H236" i="8"/>
  <c r="J36" i="14"/>
  <c r="K36" i="14"/>
  <c r="I36" i="14"/>
  <c r="K29" i="14"/>
  <c r="H37" i="14"/>
  <c r="J29" i="14"/>
  <c r="I29" i="14"/>
  <c r="E135" i="14"/>
  <c r="D51" i="14"/>
  <c r="D21" i="15"/>
  <c r="E21" i="15"/>
  <c r="H56" i="10"/>
  <c r="D82" i="11"/>
  <c r="S11" i="9"/>
  <c r="R11" i="9"/>
  <c r="L105" i="8"/>
  <c r="F146" i="13"/>
  <c r="L13" i="15"/>
  <c r="K13" i="15"/>
  <c r="J13" i="15"/>
  <c r="I13" i="15"/>
  <c r="H21" i="15"/>
  <c r="M13" i="15"/>
  <c r="J26" i="16"/>
  <c r="I26" i="16"/>
  <c r="L26" i="16"/>
  <c r="K26" i="16"/>
  <c r="D15" i="11"/>
  <c r="D104" i="11"/>
  <c r="J51" i="15"/>
  <c r="I51" i="15"/>
  <c r="M51" i="15"/>
  <c r="K51" i="15"/>
  <c r="L51" i="15"/>
  <c r="F121" i="14"/>
  <c r="J16" i="10"/>
  <c r="J19" i="8"/>
  <c r="L21" i="10"/>
  <c r="I81" i="15"/>
  <c r="M81" i="15"/>
  <c r="J81" i="15"/>
  <c r="K81" i="15"/>
  <c r="L81" i="15"/>
  <c r="C51" i="14"/>
  <c r="L84" i="15"/>
  <c r="M84" i="15"/>
  <c r="K84" i="15"/>
  <c r="J84" i="15"/>
  <c r="I84" i="15"/>
  <c r="K159" i="14"/>
  <c r="J159" i="14"/>
  <c r="I159" i="14"/>
  <c r="J74" i="14"/>
  <c r="K74" i="14"/>
  <c r="I74" i="14"/>
  <c r="G93" i="14"/>
  <c r="D16" i="11"/>
  <c r="I17" i="16"/>
  <c r="L17" i="16"/>
  <c r="K17" i="16"/>
  <c r="J17" i="16"/>
  <c r="C36" i="18"/>
  <c r="K138" i="14"/>
  <c r="I138" i="14"/>
  <c r="J138" i="14"/>
  <c r="J155" i="16"/>
  <c r="L155" i="16"/>
  <c r="K155" i="16"/>
  <c r="I155" i="16"/>
  <c r="D91" i="16"/>
  <c r="L22" i="18"/>
  <c r="U160" i="18"/>
  <c r="E21" i="17"/>
  <c r="Z128" i="18"/>
  <c r="AA128" i="18"/>
  <c r="L69" i="15"/>
  <c r="I69" i="15"/>
  <c r="H77" i="15"/>
  <c r="M69" i="15"/>
  <c r="J69" i="15"/>
  <c r="K69" i="15"/>
  <c r="J38" i="17"/>
  <c r="I38" i="17"/>
  <c r="L38" i="17"/>
  <c r="H37" i="17"/>
  <c r="K38" i="17"/>
  <c r="I160" i="16"/>
  <c r="K160" i="16"/>
  <c r="L160" i="16"/>
  <c r="J160" i="16"/>
  <c r="K19" i="17"/>
  <c r="J19" i="17"/>
  <c r="I19" i="17"/>
  <c r="L19" i="17"/>
  <c r="F149" i="14"/>
  <c r="W20" i="18"/>
  <c r="AA57" i="18"/>
  <c r="Z57" i="18"/>
  <c r="Z124" i="18"/>
  <c r="AA124" i="18"/>
  <c r="Y132" i="18"/>
  <c r="U36" i="18"/>
  <c r="I95" i="18"/>
  <c r="J95" i="18"/>
  <c r="D35" i="11"/>
  <c r="D63" i="15"/>
  <c r="E63" i="15"/>
  <c r="F36" i="10"/>
  <c r="R17" i="9"/>
  <c r="S17" i="9"/>
  <c r="M15" i="9"/>
  <c r="L232" i="8"/>
  <c r="I131" i="14"/>
  <c r="K131" i="14"/>
  <c r="J131" i="14"/>
  <c r="K124" i="14"/>
  <c r="I124" i="14"/>
  <c r="J124" i="14"/>
  <c r="D23" i="17"/>
  <c r="M13" i="9"/>
  <c r="H102" i="8"/>
  <c r="D23" i="14"/>
  <c r="L38" i="15"/>
  <c r="K38" i="15"/>
  <c r="J38" i="15"/>
  <c r="I38" i="15"/>
  <c r="M38" i="15"/>
  <c r="D38" i="11"/>
  <c r="K116" i="14"/>
  <c r="I116" i="14"/>
  <c r="J116" i="14"/>
  <c r="I31" i="14"/>
  <c r="K31" i="14"/>
  <c r="J31" i="14"/>
  <c r="D77" i="15"/>
  <c r="K145" i="14"/>
  <c r="J145" i="14"/>
  <c r="I145" i="14"/>
  <c r="L107" i="8"/>
  <c r="I16" i="9"/>
  <c r="V48" i="6"/>
  <c r="W48" i="6"/>
  <c r="T48" i="6"/>
  <c r="S48" i="6"/>
  <c r="U48" i="6"/>
  <c r="H53" i="10"/>
  <c r="G20" i="9"/>
  <c r="F62" i="10"/>
  <c r="J34" i="8"/>
  <c r="D91" i="15"/>
  <c r="K57" i="14"/>
  <c r="I57" i="14"/>
  <c r="J57" i="14"/>
  <c r="H65" i="14"/>
  <c r="E163" i="14"/>
  <c r="F105" i="15"/>
  <c r="K11" i="15"/>
  <c r="J11" i="15"/>
  <c r="I11" i="15"/>
  <c r="M11" i="15"/>
  <c r="L11" i="15"/>
  <c r="E79" i="14"/>
  <c r="AA12" i="15"/>
  <c r="Z12" i="15"/>
  <c r="Y12" i="15"/>
  <c r="W12" i="15"/>
  <c r="X12" i="15"/>
  <c r="R15" i="18"/>
  <c r="S15" i="18"/>
  <c r="S14" i="9"/>
  <c r="R14" i="9"/>
  <c r="W14" i="12"/>
  <c r="H79" i="10"/>
  <c r="F34" i="13"/>
  <c r="K148" i="14"/>
  <c r="I148" i="14"/>
  <c r="J148" i="14"/>
  <c r="H149" i="14"/>
  <c r="J141" i="14"/>
  <c r="K141" i="14"/>
  <c r="I141" i="14"/>
  <c r="G65" i="14"/>
  <c r="D163" i="14"/>
  <c r="E105" i="15"/>
  <c r="X15" i="16"/>
  <c r="Z15" i="16"/>
  <c r="W15" i="16"/>
  <c r="Y15" i="16"/>
  <c r="K25" i="15"/>
  <c r="J25" i="15"/>
  <c r="I25" i="15"/>
  <c r="M25" i="15"/>
  <c r="L25" i="15"/>
  <c r="W34" i="18"/>
  <c r="J230" i="8"/>
  <c r="H75" i="10"/>
  <c r="J59" i="8"/>
  <c r="J88" i="14"/>
  <c r="I88" i="14"/>
  <c r="K88" i="14"/>
  <c r="J69" i="16"/>
  <c r="I69" i="16"/>
  <c r="H77" i="16"/>
  <c r="L69" i="16"/>
  <c r="K69" i="16"/>
  <c r="J81" i="14"/>
  <c r="I81" i="14"/>
  <c r="K81" i="14"/>
  <c r="D63" i="11"/>
  <c r="C135" i="16"/>
  <c r="H37" i="10"/>
  <c r="J38" i="8"/>
  <c r="M80" i="13"/>
  <c r="J80" i="13"/>
  <c r="K80" i="13"/>
  <c r="L80" i="13"/>
  <c r="I80" i="13"/>
  <c r="H280" i="8"/>
  <c r="D86" i="11"/>
  <c r="M123" i="13"/>
  <c r="L123" i="13"/>
  <c r="J123" i="13"/>
  <c r="K123" i="13"/>
  <c r="I123" i="13"/>
  <c r="F65" i="14"/>
  <c r="C163" i="14"/>
  <c r="D105" i="15"/>
  <c r="K73" i="14"/>
  <c r="J73" i="14"/>
  <c r="I73" i="14"/>
  <c r="K146" i="16"/>
  <c r="J146" i="16"/>
  <c r="L146" i="16"/>
  <c r="I146" i="16"/>
  <c r="D64" i="11"/>
  <c r="K102" i="14"/>
  <c r="I102" i="14"/>
  <c r="J102" i="14"/>
  <c r="G77" i="15"/>
  <c r="J83" i="15"/>
  <c r="I83" i="15"/>
  <c r="L83" i="15"/>
  <c r="K83" i="15"/>
  <c r="H91" i="15"/>
  <c r="M83" i="15"/>
  <c r="G9" i="16"/>
  <c r="I131" i="16"/>
  <c r="L131" i="16"/>
  <c r="K131" i="16"/>
  <c r="J131" i="16"/>
  <c r="L141" i="16"/>
  <c r="K141" i="16"/>
  <c r="J141" i="16"/>
  <c r="I141" i="16"/>
  <c r="K129" i="15"/>
  <c r="L129" i="15"/>
  <c r="J129" i="15"/>
  <c r="I129" i="15"/>
  <c r="M129" i="15"/>
  <c r="J96" i="16"/>
  <c r="I96" i="16"/>
  <c r="L96" i="16"/>
  <c r="K96" i="16"/>
  <c r="I124" i="15"/>
  <c r="K124" i="15"/>
  <c r="L124" i="15"/>
  <c r="M124" i="15"/>
  <c r="J124" i="15"/>
  <c r="K137" i="16"/>
  <c r="L137" i="16"/>
  <c r="J137" i="16"/>
  <c r="I137" i="16"/>
  <c r="W8" i="18"/>
  <c r="L44" i="17"/>
  <c r="K44" i="17"/>
  <c r="J44" i="17"/>
  <c r="I44" i="17"/>
  <c r="F147" i="15"/>
  <c r="W37" i="19"/>
  <c r="X37" i="19" s="1"/>
  <c r="X38" i="19"/>
  <c r="E37" i="14"/>
  <c r="E8" i="18"/>
  <c r="L33" i="17"/>
  <c r="J33" i="17"/>
  <c r="K33" i="17"/>
  <c r="I33" i="17"/>
  <c r="AA42" i="18"/>
  <c r="Z42" i="18"/>
  <c r="D9" i="16"/>
  <c r="O134" i="18"/>
  <c r="R107" i="18"/>
  <c r="Q106" i="18"/>
  <c r="S107" i="18"/>
  <c r="U148" i="18"/>
  <c r="AA47" i="18"/>
  <c r="Z47" i="18"/>
  <c r="J130" i="22"/>
  <c r="L130" i="22"/>
  <c r="N130" i="22"/>
  <c r="M130" i="22"/>
  <c r="K130" i="22"/>
  <c r="E121" i="16"/>
  <c r="D56" i="11"/>
  <c r="H240" i="8"/>
  <c r="L109" i="8"/>
  <c r="J43" i="8"/>
  <c r="M29" i="15"/>
  <c r="L29" i="15"/>
  <c r="K29" i="15"/>
  <c r="I29" i="15"/>
  <c r="J29" i="15"/>
  <c r="D10" i="11"/>
  <c r="D103" i="11"/>
  <c r="K22" i="14"/>
  <c r="J22" i="14"/>
  <c r="I22" i="14"/>
  <c r="L15" i="17"/>
  <c r="K15" i="17"/>
  <c r="I15" i="17"/>
  <c r="J15" i="17"/>
  <c r="AA32" i="18"/>
  <c r="Z32" i="18"/>
  <c r="H210" i="8"/>
  <c r="F58" i="10"/>
  <c r="L63" i="8"/>
  <c r="I12" i="9"/>
  <c r="J107" i="8"/>
  <c r="S21" i="15"/>
  <c r="K27" i="15"/>
  <c r="M27" i="15"/>
  <c r="J27" i="15"/>
  <c r="I27" i="15"/>
  <c r="H35" i="15"/>
  <c r="L27" i="15"/>
  <c r="D19" i="11"/>
  <c r="J100" i="14"/>
  <c r="K100" i="14"/>
  <c r="I100" i="14"/>
  <c r="I39" i="15"/>
  <c r="M39" i="15"/>
  <c r="J39" i="15"/>
  <c r="L39" i="15"/>
  <c r="K39" i="15"/>
  <c r="D108" i="11"/>
  <c r="I110" i="14"/>
  <c r="J110" i="14"/>
  <c r="K110" i="14"/>
  <c r="I16" i="14"/>
  <c r="J16" i="14"/>
  <c r="K16" i="14"/>
  <c r="K35" i="14"/>
  <c r="J35" i="14"/>
  <c r="I35" i="14"/>
  <c r="Z141" i="18"/>
  <c r="AA141" i="18"/>
  <c r="J61" i="14"/>
  <c r="K61" i="14"/>
  <c r="I61" i="14"/>
  <c r="L137" i="15"/>
  <c r="K137" i="15"/>
  <c r="J137" i="15"/>
  <c r="I137" i="15"/>
  <c r="M137" i="15"/>
  <c r="D23" i="16"/>
  <c r="I151" i="15"/>
  <c r="K151" i="15"/>
  <c r="L151" i="15"/>
  <c r="J151" i="15"/>
  <c r="M151" i="15"/>
  <c r="C9" i="16"/>
  <c r="I116" i="16"/>
  <c r="L116" i="16"/>
  <c r="K116" i="16"/>
  <c r="J116" i="16"/>
  <c r="D149" i="16"/>
  <c r="M22" i="18"/>
  <c r="J129" i="14"/>
  <c r="I129" i="14"/>
  <c r="K129" i="14"/>
  <c r="K27" i="14"/>
  <c r="J27" i="14"/>
  <c r="I27" i="14"/>
  <c r="J126" i="17"/>
  <c r="K126" i="17"/>
  <c r="I126" i="17"/>
  <c r="L126" i="17"/>
  <c r="L126" i="15"/>
  <c r="K126" i="15"/>
  <c r="I126" i="15"/>
  <c r="J126" i="15"/>
  <c r="M126" i="15"/>
  <c r="J42" i="16"/>
  <c r="L42" i="16"/>
  <c r="I42" i="16"/>
  <c r="K42" i="16"/>
  <c r="K43" i="14"/>
  <c r="J43" i="14"/>
  <c r="I43" i="14"/>
  <c r="H51" i="14"/>
  <c r="E104" i="18"/>
  <c r="F63" i="16"/>
  <c r="M160" i="18"/>
  <c r="C37" i="17"/>
  <c r="I40" i="15"/>
  <c r="M40" i="15"/>
  <c r="L40" i="15"/>
  <c r="K40" i="15"/>
  <c r="J40" i="15"/>
  <c r="O120" i="18"/>
  <c r="Z145" i="18"/>
  <c r="AA145" i="18"/>
  <c r="P134" i="18"/>
  <c r="S96" i="18"/>
  <c r="R96" i="18"/>
  <c r="Q104" i="18"/>
  <c r="J64" i="14"/>
  <c r="K64" i="14"/>
  <c r="I64" i="14"/>
  <c r="D36" i="11"/>
  <c r="C35" i="15"/>
  <c r="S51" i="18"/>
  <c r="R51" i="18"/>
  <c r="Q50" i="18"/>
  <c r="R15" i="9"/>
  <c r="S15" i="9"/>
  <c r="I18" i="9"/>
  <c r="J234" i="8"/>
  <c r="H60" i="10"/>
  <c r="L32" i="8"/>
  <c r="K67" i="15"/>
  <c r="J67" i="15"/>
  <c r="I67" i="15"/>
  <c r="M67" i="15"/>
  <c r="L67" i="15"/>
  <c r="J142" i="14"/>
  <c r="I142" i="14"/>
  <c r="K142" i="14"/>
  <c r="K67" i="14"/>
  <c r="J67" i="14"/>
  <c r="I67" i="14"/>
  <c r="G21" i="16"/>
  <c r="E37" i="17"/>
  <c r="L276" i="8"/>
  <c r="F99" i="10"/>
  <c r="F84" i="8"/>
  <c r="I93" i="15"/>
  <c r="L93" i="15"/>
  <c r="M93" i="15"/>
  <c r="K93" i="15"/>
  <c r="J93" i="15"/>
  <c r="E35" i="16"/>
  <c r="I83" i="14"/>
  <c r="K83" i="14"/>
  <c r="J83" i="14"/>
  <c r="K92" i="14"/>
  <c r="J92" i="14"/>
  <c r="I92" i="14"/>
  <c r="D52" i="11"/>
  <c r="M26" i="15"/>
  <c r="L26" i="15"/>
  <c r="K26" i="15"/>
  <c r="J26" i="15"/>
  <c r="I26" i="15"/>
  <c r="J19" i="10"/>
  <c r="J208" i="8"/>
  <c r="H10" i="8"/>
  <c r="F36" i="8"/>
  <c r="J82" i="14"/>
  <c r="I82" i="14"/>
  <c r="K82" i="14"/>
  <c r="D11" i="11"/>
  <c r="D100" i="11"/>
  <c r="I45" i="15"/>
  <c r="K45" i="15"/>
  <c r="M45" i="15"/>
  <c r="L45" i="15"/>
  <c r="J45" i="15"/>
  <c r="F119" i="15"/>
  <c r="J100" i="15"/>
  <c r="I100" i="15"/>
  <c r="M100" i="15"/>
  <c r="L100" i="15"/>
  <c r="K100" i="15"/>
  <c r="D21" i="16"/>
  <c r="H34" i="18"/>
  <c r="I26" i="18"/>
  <c r="J26" i="18"/>
  <c r="S20" i="13"/>
  <c r="L106" i="8"/>
  <c r="F208" i="8"/>
  <c r="F32" i="10"/>
  <c r="I19" i="14"/>
  <c r="K19" i="14"/>
  <c r="J19" i="14"/>
  <c r="J114" i="14"/>
  <c r="I114" i="14"/>
  <c r="K114" i="14"/>
  <c r="D58" i="11"/>
  <c r="I21" i="14"/>
  <c r="J21" i="14"/>
  <c r="K21" i="14"/>
  <c r="J61" i="15"/>
  <c r="I61" i="15"/>
  <c r="M61" i="15"/>
  <c r="L61" i="15"/>
  <c r="K61" i="15"/>
  <c r="K134" i="14"/>
  <c r="I134" i="14"/>
  <c r="J134" i="14"/>
  <c r="J73" i="15"/>
  <c r="I73" i="15"/>
  <c r="M73" i="15"/>
  <c r="L73" i="15"/>
  <c r="K73" i="15"/>
  <c r="I50" i="14"/>
  <c r="K50" i="14"/>
  <c r="J50" i="14"/>
  <c r="G121" i="14"/>
  <c r="J81" i="10"/>
  <c r="L33" i="8"/>
  <c r="S19" i="9"/>
  <c r="R19" i="9"/>
  <c r="M8" i="13"/>
  <c r="I8" i="13"/>
  <c r="L8" i="13"/>
  <c r="J8" i="13"/>
  <c r="K8" i="13"/>
  <c r="S12" i="9"/>
  <c r="R12" i="9"/>
  <c r="K24" i="15"/>
  <c r="J24" i="15"/>
  <c r="I24" i="15"/>
  <c r="M24" i="15"/>
  <c r="L24" i="15"/>
  <c r="E147" i="16"/>
  <c r="K128" i="14"/>
  <c r="J128" i="14"/>
  <c r="I128" i="14"/>
  <c r="I88" i="16"/>
  <c r="L88" i="16"/>
  <c r="J88" i="16"/>
  <c r="K88" i="16"/>
  <c r="U48" i="18"/>
  <c r="L129" i="16"/>
  <c r="K129" i="16"/>
  <c r="J129" i="16"/>
  <c r="I129" i="16"/>
  <c r="I77" i="14"/>
  <c r="J77" i="14"/>
  <c r="K77" i="14"/>
  <c r="K14" i="15"/>
  <c r="M14" i="15"/>
  <c r="I14" i="15"/>
  <c r="J14" i="15"/>
  <c r="L14" i="15"/>
  <c r="W19" i="16"/>
  <c r="Z19" i="16"/>
  <c r="X19" i="16"/>
  <c r="Y19" i="16"/>
  <c r="E37" i="16"/>
  <c r="E23" i="16"/>
  <c r="C107" i="17"/>
  <c r="L46" i="16"/>
  <c r="J46" i="16"/>
  <c r="K46" i="16"/>
  <c r="I46" i="16"/>
  <c r="I150" i="15"/>
  <c r="M150" i="15"/>
  <c r="J150" i="15"/>
  <c r="K150" i="15"/>
  <c r="L150" i="15"/>
  <c r="S66" i="18"/>
  <c r="R66" i="18"/>
  <c r="G51" i="16"/>
  <c r="D147" i="15"/>
  <c r="D35" i="16"/>
  <c r="G161" i="15"/>
  <c r="H91" i="16"/>
  <c r="I83" i="16"/>
  <c r="L83" i="16"/>
  <c r="K83" i="16"/>
  <c r="J83" i="16"/>
  <c r="C133" i="16"/>
  <c r="K19" i="16"/>
  <c r="L19" i="16"/>
  <c r="M19" i="16"/>
  <c r="J19" i="16"/>
  <c r="I19" i="16"/>
  <c r="K84" i="16"/>
  <c r="I84" i="16"/>
  <c r="J84" i="16"/>
  <c r="L84" i="16"/>
  <c r="J158" i="15"/>
  <c r="L158" i="15"/>
  <c r="M158" i="15"/>
  <c r="I158" i="15"/>
  <c r="K158" i="15"/>
  <c r="U90" i="18"/>
  <c r="W148" i="18"/>
  <c r="E77" i="22"/>
  <c r="K40" i="14"/>
  <c r="J40" i="14"/>
  <c r="I40" i="14"/>
  <c r="K94" i="15"/>
  <c r="J94" i="15"/>
  <c r="I94" i="15"/>
  <c r="M94" i="15"/>
  <c r="L94" i="15"/>
  <c r="G163" i="14"/>
  <c r="G9" i="19"/>
  <c r="J140" i="19" s="1"/>
  <c r="H10" i="19"/>
  <c r="F15" i="10"/>
  <c r="J194" i="8"/>
  <c r="J32" i="8"/>
  <c r="L284" i="8"/>
  <c r="K7" i="12"/>
  <c r="H54" i="12"/>
  <c r="J7" i="12"/>
  <c r="I7" i="12"/>
  <c r="N7" i="12"/>
  <c r="M7" i="12"/>
  <c r="L7" i="12"/>
  <c r="C105" i="15"/>
  <c r="K91" i="14"/>
  <c r="J91" i="14"/>
  <c r="I91" i="14"/>
  <c r="D80" i="11"/>
  <c r="D49" i="15"/>
  <c r="L127" i="15"/>
  <c r="J127" i="15"/>
  <c r="I127" i="15"/>
  <c r="K127" i="15"/>
  <c r="M127" i="15"/>
  <c r="H13" i="8"/>
  <c r="F53" i="12"/>
  <c r="L13" i="10"/>
  <c r="L254" i="8"/>
  <c r="J77" i="10"/>
  <c r="X9" i="15"/>
  <c r="Z9" i="15"/>
  <c r="AA9" i="15"/>
  <c r="W9" i="15"/>
  <c r="Y9" i="15"/>
  <c r="J103" i="16"/>
  <c r="I103" i="16"/>
  <c r="L103" i="16"/>
  <c r="K103" i="16"/>
  <c r="AA16" i="18"/>
  <c r="Z16" i="18"/>
  <c r="L17" i="10"/>
  <c r="H196" i="8"/>
  <c r="J54" i="10"/>
  <c r="L55" i="8"/>
  <c r="H34" i="8"/>
  <c r="J80" i="10"/>
  <c r="M131" i="13"/>
  <c r="L131" i="13"/>
  <c r="J131" i="13"/>
  <c r="I131" i="13"/>
  <c r="K131" i="13"/>
  <c r="K143" i="17"/>
  <c r="I143" i="17"/>
  <c r="L143" i="17"/>
  <c r="J143" i="17"/>
  <c r="M143" i="17"/>
  <c r="D96" i="11"/>
  <c r="J111" i="14"/>
  <c r="K111" i="14"/>
  <c r="I111" i="14"/>
  <c r="I153" i="15"/>
  <c r="K153" i="15"/>
  <c r="M153" i="15"/>
  <c r="H161" i="15"/>
  <c r="L153" i="15"/>
  <c r="J153" i="15"/>
  <c r="H218" i="8"/>
  <c r="H64" i="10"/>
  <c r="H97" i="8"/>
  <c r="L57" i="8"/>
  <c r="C93" i="14"/>
  <c r="D107" i="16"/>
  <c r="D59" i="11"/>
  <c r="J109" i="14"/>
  <c r="I109" i="14"/>
  <c r="K109" i="14"/>
  <c r="J47" i="15"/>
  <c r="I47" i="15"/>
  <c r="M47" i="15"/>
  <c r="L47" i="15"/>
  <c r="K47" i="15"/>
  <c r="K118" i="14"/>
  <c r="J118" i="14"/>
  <c r="I118" i="14"/>
  <c r="K25" i="14"/>
  <c r="I25" i="14"/>
  <c r="J25" i="14"/>
  <c r="K71" i="15"/>
  <c r="J71" i="15"/>
  <c r="I71" i="15"/>
  <c r="M71" i="15"/>
  <c r="L71" i="15"/>
  <c r="E12" i="9"/>
  <c r="D118" i="13"/>
  <c r="L11" i="10"/>
  <c r="M14" i="9"/>
  <c r="I11" i="9"/>
  <c r="H17" i="8"/>
  <c r="A12" i="12"/>
  <c r="J55" i="15"/>
  <c r="H63" i="15"/>
  <c r="I55" i="15"/>
  <c r="K55" i="15"/>
  <c r="M55" i="15"/>
  <c r="L55" i="15"/>
  <c r="I133" i="14"/>
  <c r="K133" i="14"/>
  <c r="J133" i="14"/>
  <c r="K162" i="14"/>
  <c r="J162" i="14"/>
  <c r="I162" i="14"/>
  <c r="K122" i="16"/>
  <c r="H121" i="16"/>
  <c r="I122" i="16"/>
  <c r="J122" i="16"/>
  <c r="L122" i="16"/>
  <c r="J252" i="8"/>
  <c r="I9" i="9"/>
  <c r="D14" i="11"/>
  <c r="D107" i="11"/>
  <c r="L76" i="15"/>
  <c r="K76" i="15"/>
  <c r="J76" i="15"/>
  <c r="I76" i="15"/>
  <c r="M76" i="15"/>
  <c r="I26" i="14"/>
  <c r="K26" i="14"/>
  <c r="J26" i="14"/>
  <c r="M37" i="15"/>
  <c r="L37" i="15"/>
  <c r="K37" i="15"/>
  <c r="I37" i="15"/>
  <c r="J37" i="15"/>
  <c r="M101" i="15"/>
  <c r="J101" i="15"/>
  <c r="L101" i="15"/>
  <c r="K101" i="15"/>
  <c r="I101" i="15"/>
  <c r="D101" i="11"/>
  <c r="I87" i="14"/>
  <c r="K87" i="14"/>
  <c r="J87" i="14"/>
  <c r="E35" i="15"/>
  <c r="F51" i="16"/>
  <c r="F37" i="16"/>
  <c r="C22" i="18"/>
  <c r="L30" i="17"/>
  <c r="K30" i="17"/>
  <c r="I30" i="17"/>
  <c r="J30" i="17"/>
  <c r="E9" i="16"/>
  <c r="C49" i="16"/>
  <c r="F23" i="17"/>
  <c r="R38" i="18"/>
  <c r="S38" i="18"/>
  <c r="C121" i="16"/>
  <c r="J66" i="16"/>
  <c r="I66" i="16"/>
  <c r="L66" i="16"/>
  <c r="H65" i="16"/>
  <c r="K66" i="16"/>
  <c r="M66" i="16"/>
  <c r="K152" i="15"/>
  <c r="J152" i="15"/>
  <c r="I152" i="15"/>
  <c r="M152" i="15"/>
  <c r="L152" i="15"/>
  <c r="J44" i="16"/>
  <c r="I44" i="16"/>
  <c r="K44" i="16"/>
  <c r="L44" i="16"/>
  <c r="K90" i="16"/>
  <c r="J90" i="16"/>
  <c r="I90" i="16"/>
  <c r="L90" i="16"/>
  <c r="E77" i="16"/>
  <c r="S141" i="18"/>
  <c r="R141" i="18"/>
  <c r="Z38" i="18"/>
  <c r="AA38" i="18"/>
  <c r="K40" i="16"/>
  <c r="J40" i="16"/>
  <c r="I40" i="16"/>
  <c r="L40" i="16"/>
  <c r="F48" i="18"/>
  <c r="J74" i="15"/>
  <c r="I74" i="15"/>
  <c r="M74" i="15"/>
  <c r="L74" i="15"/>
  <c r="K74" i="15"/>
  <c r="C9" i="17"/>
  <c r="J156" i="16"/>
  <c r="I156" i="16"/>
  <c r="L156" i="16"/>
  <c r="K156" i="16"/>
  <c r="K59" i="16"/>
  <c r="M59" i="16"/>
  <c r="J59" i="16"/>
  <c r="L59" i="16"/>
  <c r="I59" i="16"/>
  <c r="AA11" i="18"/>
  <c r="Z11" i="18"/>
  <c r="J45" i="17"/>
  <c r="I45" i="17"/>
  <c r="K45" i="17"/>
  <c r="L45" i="17"/>
  <c r="I136" i="18"/>
  <c r="J136" i="18"/>
  <c r="D50" i="18"/>
  <c r="AB115" i="18"/>
  <c r="AA115" i="18"/>
  <c r="Z115" i="18"/>
  <c r="K137" i="22"/>
  <c r="J137" i="22"/>
  <c r="N137" i="22"/>
  <c r="M137" i="22"/>
  <c r="L137" i="22"/>
  <c r="L17" i="24"/>
  <c r="D55" i="11"/>
  <c r="I59" i="15"/>
  <c r="K59" i="15"/>
  <c r="J59" i="15"/>
  <c r="M59" i="15"/>
  <c r="L59" i="15"/>
  <c r="K32" i="16"/>
  <c r="J32" i="16"/>
  <c r="I32" i="16"/>
  <c r="L32" i="16"/>
  <c r="F59" i="8"/>
  <c r="J57" i="10"/>
  <c r="L41" i="8"/>
  <c r="F82" i="8"/>
  <c r="F16" i="10"/>
  <c r="F107" i="14"/>
  <c r="K32" i="15"/>
  <c r="J32" i="15"/>
  <c r="I32" i="15"/>
  <c r="M32" i="15"/>
  <c r="L32" i="15"/>
  <c r="D99" i="11"/>
  <c r="K32" i="14"/>
  <c r="I32" i="14"/>
  <c r="J32" i="14"/>
  <c r="J137" i="14"/>
  <c r="I137" i="14"/>
  <c r="K137" i="14"/>
  <c r="L17" i="17"/>
  <c r="K17" i="17"/>
  <c r="J17" i="17"/>
  <c r="I17" i="17"/>
  <c r="M12" i="13"/>
  <c r="L12" i="13"/>
  <c r="J12" i="13"/>
  <c r="K12" i="13"/>
  <c r="H20" i="13"/>
  <c r="I12" i="13"/>
  <c r="O18" i="9"/>
  <c r="P18" i="9"/>
  <c r="J78" i="10"/>
  <c r="D12" i="11"/>
  <c r="R18" i="9"/>
  <c r="S18" i="9"/>
  <c r="H36" i="8"/>
  <c r="L34" i="16"/>
  <c r="J34" i="16"/>
  <c r="K34" i="16"/>
  <c r="I34" i="16"/>
  <c r="K27" i="17"/>
  <c r="J27" i="17"/>
  <c r="H35" i="17"/>
  <c r="I27" i="17"/>
  <c r="L27" i="17"/>
  <c r="H262" i="8"/>
  <c r="S16" i="9"/>
  <c r="R16" i="9"/>
  <c r="J108" i="8"/>
  <c r="L103" i="8"/>
  <c r="V52" i="6"/>
  <c r="W52" i="6"/>
  <c r="U52" i="6"/>
  <c r="T52" i="6"/>
  <c r="S52" i="6"/>
  <c r="V19" i="14"/>
  <c r="U19" i="14"/>
  <c r="T19" i="14"/>
  <c r="D62" i="11"/>
  <c r="I106" i="14"/>
  <c r="J106" i="14"/>
  <c r="K106" i="14"/>
  <c r="K27" i="16"/>
  <c r="L27" i="16"/>
  <c r="I27" i="16"/>
  <c r="H35" i="16"/>
  <c r="J27" i="16"/>
  <c r="L54" i="15"/>
  <c r="K54" i="15"/>
  <c r="J54" i="15"/>
  <c r="I54" i="15"/>
  <c r="M54" i="15"/>
  <c r="M9" i="13"/>
  <c r="L9" i="13"/>
  <c r="J9" i="13"/>
  <c r="I9" i="13"/>
  <c r="K9" i="13"/>
  <c r="I31" i="15"/>
  <c r="L31" i="15"/>
  <c r="M31" i="15"/>
  <c r="K31" i="15"/>
  <c r="J31" i="15"/>
  <c r="D33" i="11"/>
  <c r="F49" i="15"/>
  <c r="J46" i="17"/>
  <c r="I46" i="17"/>
  <c r="L46" i="17"/>
  <c r="K46" i="17"/>
  <c r="K48" i="16"/>
  <c r="L48" i="16"/>
  <c r="I48" i="16"/>
  <c r="J48" i="16"/>
  <c r="M48" i="16"/>
  <c r="C37" i="16"/>
  <c r="I31" i="17"/>
  <c r="L31" i="17"/>
  <c r="K31" i="17"/>
  <c r="J31" i="17"/>
  <c r="D63" i="16"/>
  <c r="P76" i="18"/>
  <c r="P32" i="19"/>
  <c r="S42" i="18"/>
  <c r="R42" i="18"/>
  <c r="M62" i="15"/>
  <c r="L62" i="15"/>
  <c r="J62" i="15"/>
  <c r="K62" i="15"/>
  <c r="I62" i="15"/>
  <c r="E149" i="14"/>
  <c r="G23" i="16"/>
  <c r="K67" i="16"/>
  <c r="J67" i="16"/>
  <c r="I67" i="16"/>
  <c r="L67" i="16"/>
  <c r="G93" i="16"/>
  <c r="U92" i="18"/>
  <c r="L28" i="16"/>
  <c r="K28" i="16"/>
  <c r="I28" i="16"/>
  <c r="J28" i="16"/>
  <c r="L85" i="16"/>
  <c r="J85" i="16"/>
  <c r="I85" i="16"/>
  <c r="K85" i="16"/>
  <c r="S52" i="18"/>
  <c r="R52" i="18"/>
  <c r="D57" i="11"/>
  <c r="K20" i="17"/>
  <c r="J20" i="17"/>
  <c r="L20" i="17"/>
  <c r="I20" i="17"/>
  <c r="D133" i="16"/>
  <c r="O50" i="18"/>
  <c r="V104" i="18"/>
  <c r="I82" i="27"/>
  <c r="M82" i="27"/>
  <c r="L82" i="27"/>
  <c r="K82" i="27"/>
  <c r="J82" i="27"/>
  <c r="H90" i="27"/>
  <c r="D48" i="18"/>
  <c r="K95" i="15"/>
  <c r="J95" i="15"/>
  <c r="I95" i="15"/>
  <c r="M95" i="15"/>
  <c r="L95" i="15"/>
  <c r="G77" i="16"/>
  <c r="E35" i="17"/>
  <c r="N8" i="18"/>
  <c r="P50" i="18"/>
  <c r="AA46" i="18"/>
  <c r="Z46" i="18"/>
  <c r="AB46" i="18"/>
  <c r="H55" i="12"/>
  <c r="N8" i="12"/>
  <c r="K8" i="12"/>
  <c r="M8" i="12"/>
  <c r="J8" i="12"/>
  <c r="I8" i="12"/>
  <c r="L8" i="12"/>
  <c r="D9" i="11"/>
  <c r="I104" i="15"/>
  <c r="J104" i="15"/>
  <c r="M104" i="15"/>
  <c r="K104" i="15"/>
  <c r="L104" i="15"/>
  <c r="L13" i="17"/>
  <c r="K13" i="17"/>
  <c r="I13" i="17"/>
  <c r="H21" i="17"/>
  <c r="J13" i="17"/>
  <c r="D9" i="17"/>
  <c r="L140" i="15"/>
  <c r="K140" i="15"/>
  <c r="J140" i="15"/>
  <c r="I140" i="15"/>
  <c r="M140" i="15"/>
  <c r="O20" i="18"/>
  <c r="K56" i="16"/>
  <c r="L56" i="16"/>
  <c r="J56" i="16"/>
  <c r="I56" i="16"/>
  <c r="F34" i="18"/>
  <c r="AA25" i="18"/>
  <c r="Z25" i="18"/>
  <c r="Q76" i="18"/>
  <c r="R68" i="18"/>
  <c r="S68" i="18"/>
  <c r="V22" i="18"/>
  <c r="F77" i="15"/>
  <c r="J114" i="16"/>
  <c r="L114" i="16"/>
  <c r="K114" i="16"/>
  <c r="I114" i="16"/>
  <c r="C51" i="16"/>
  <c r="E119" i="15"/>
  <c r="T9" i="16"/>
  <c r="D65" i="14"/>
  <c r="E147" i="15"/>
  <c r="F65" i="16"/>
  <c r="Z12" i="18"/>
  <c r="Y20" i="18"/>
  <c r="AA12" i="18"/>
  <c r="AB12" i="18"/>
  <c r="S93" i="18"/>
  <c r="Q92" i="18"/>
  <c r="R93" i="18"/>
  <c r="J107" i="18"/>
  <c r="I107" i="18"/>
  <c r="H106" i="18"/>
  <c r="D76" i="18"/>
  <c r="L90" i="18"/>
  <c r="Z85" i="18"/>
  <c r="AA85" i="18"/>
  <c r="H90" i="18"/>
  <c r="I82" i="18"/>
  <c r="J82" i="18"/>
  <c r="J67" i="22"/>
  <c r="M67" i="22"/>
  <c r="N67" i="22"/>
  <c r="L67" i="22"/>
  <c r="K67" i="22"/>
  <c r="R39" i="18"/>
  <c r="S39" i="18"/>
  <c r="Z56" i="18"/>
  <c r="AB56" i="18"/>
  <c r="AA56" i="18"/>
  <c r="R124" i="18"/>
  <c r="S124" i="18"/>
  <c r="Q132" i="18"/>
  <c r="R84" i="18"/>
  <c r="S84" i="18"/>
  <c r="F90" i="18"/>
  <c r="L92" i="18"/>
  <c r="X16" i="19"/>
  <c r="R43" i="18"/>
  <c r="S43" i="18"/>
  <c r="R88" i="18"/>
  <c r="S88" i="18"/>
  <c r="I99" i="18"/>
  <c r="K99" i="18"/>
  <c r="J99" i="18"/>
  <c r="G48" i="18"/>
  <c r="J31" i="18"/>
  <c r="I31" i="18"/>
  <c r="J127" i="18"/>
  <c r="I127" i="18"/>
  <c r="X104" i="18"/>
  <c r="O22" i="21"/>
  <c r="J64" i="24"/>
  <c r="J258" i="24"/>
  <c r="F160" i="26"/>
  <c r="S29" i="18"/>
  <c r="R29" i="18"/>
  <c r="R81" i="18"/>
  <c r="S81" i="18"/>
  <c r="J30" i="18"/>
  <c r="I30" i="18"/>
  <c r="K30" i="18"/>
  <c r="I34" i="14"/>
  <c r="J34" i="14"/>
  <c r="K34" i="14"/>
  <c r="K66" i="15"/>
  <c r="J66" i="15"/>
  <c r="I66" i="15"/>
  <c r="M66" i="15"/>
  <c r="L66" i="15"/>
  <c r="J39" i="17"/>
  <c r="L39" i="17"/>
  <c r="K39" i="17"/>
  <c r="I39" i="17"/>
  <c r="F133" i="16"/>
  <c r="I43" i="17"/>
  <c r="L43" i="17"/>
  <c r="K43" i="17"/>
  <c r="J43" i="17"/>
  <c r="D85" i="11"/>
  <c r="I18" i="15"/>
  <c r="M18" i="15"/>
  <c r="L18" i="15"/>
  <c r="J18" i="15"/>
  <c r="K18" i="15"/>
  <c r="K131" i="15"/>
  <c r="J131" i="15"/>
  <c r="L131" i="15"/>
  <c r="M131" i="15"/>
  <c r="I131" i="15"/>
  <c r="L53" i="16"/>
  <c r="K53" i="16"/>
  <c r="J53" i="16"/>
  <c r="I53" i="16"/>
  <c r="L76" i="16"/>
  <c r="K76" i="16"/>
  <c r="I76" i="16"/>
  <c r="J76" i="16"/>
  <c r="S102" i="18"/>
  <c r="R102" i="18"/>
  <c r="AA10" i="18"/>
  <c r="Z10" i="18"/>
  <c r="I115" i="18"/>
  <c r="J115" i="18"/>
  <c r="F92" i="18"/>
  <c r="R80" i="18"/>
  <c r="S80" i="18"/>
  <c r="L104" i="18"/>
  <c r="D92" i="18"/>
  <c r="H14" i="19"/>
  <c r="G146" i="18"/>
  <c r="I11" i="18"/>
  <c r="J11" i="18"/>
  <c r="X106" i="18"/>
  <c r="J66" i="18"/>
  <c r="I66" i="18"/>
  <c r="I21" i="21"/>
  <c r="H21" i="21"/>
  <c r="J21" i="21"/>
  <c r="J121" i="18"/>
  <c r="H120" i="18"/>
  <c r="I121" i="18"/>
  <c r="F160" i="18"/>
  <c r="J43" i="24"/>
  <c r="H105" i="22"/>
  <c r="H99" i="25"/>
  <c r="H148" i="24"/>
  <c r="J70" i="16"/>
  <c r="L70" i="16"/>
  <c r="K70" i="16"/>
  <c r="I70" i="16"/>
  <c r="C35" i="17"/>
  <c r="F91" i="16"/>
  <c r="G37" i="17"/>
  <c r="X20" i="18"/>
  <c r="I155" i="14"/>
  <c r="H163" i="14"/>
  <c r="K155" i="14"/>
  <c r="J155" i="14"/>
  <c r="K53" i="14"/>
  <c r="J53" i="14"/>
  <c r="I53" i="14"/>
  <c r="E21" i="16"/>
  <c r="J123" i="16"/>
  <c r="I123" i="16"/>
  <c r="L123" i="16"/>
  <c r="K123" i="16"/>
  <c r="J116" i="15"/>
  <c r="I116" i="15"/>
  <c r="L116" i="15"/>
  <c r="M116" i="15"/>
  <c r="K116" i="15"/>
  <c r="K158" i="16"/>
  <c r="J158" i="16"/>
  <c r="I158" i="16"/>
  <c r="M158" i="16"/>
  <c r="L158" i="16"/>
  <c r="E161" i="15"/>
  <c r="F107" i="16"/>
  <c r="C21" i="16"/>
  <c r="J118" i="15"/>
  <c r="M118" i="15"/>
  <c r="I118" i="15"/>
  <c r="L118" i="15"/>
  <c r="K118" i="15"/>
  <c r="I26" i="17"/>
  <c r="K26" i="17"/>
  <c r="J26" i="17"/>
  <c r="L26" i="17"/>
  <c r="F8" i="18"/>
  <c r="J51" i="18"/>
  <c r="I51" i="18"/>
  <c r="H50" i="18"/>
  <c r="R46" i="18"/>
  <c r="S46" i="18"/>
  <c r="G63" i="16"/>
  <c r="I78" i="14"/>
  <c r="K78" i="14"/>
  <c r="J78" i="14"/>
  <c r="I112" i="16"/>
  <c r="K112" i="16"/>
  <c r="L112" i="16"/>
  <c r="J112" i="16"/>
  <c r="M8" i="18"/>
  <c r="L81" i="16"/>
  <c r="K81" i="16"/>
  <c r="J81" i="16"/>
  <c r="I81" i="16"/>
  <c r="G35" i="16"/>
  <c r="K136" i="16"/>
  <c r="J136" i="16"/>
  <c r="H135" i="16"/>
  <c r="I136" i="16"/>
  <c r="L136" i="16"/>
  <c r="K87" i="16"/>
  <c r="J87" i="16"/>
  <c r="I87" i="16"/>
  <c r="L87" i="16"/>
  <c r="I151" i="16"/>
  <c r="L151" i="16"/>
  <c r="K151" i="16"/>
  <c r="J151" i="16"/>
  <c r="I60" i="18"/>
  <c r="J60" i="18"/>
  <c r="K60" i="18"/>
  <c r="R57" i="18"/>
  <c r="S57" i="18"/>
  <c r="L20" i="18"/>
  <c r="K120" i="14"/>
  <c r="I120" i="14"/>
  <c r="J120" i="14"/>
  <c r="K18" i="14"/>
  <c r="J18" i="14"/>
  <c r="I18" i="14"/>
  <c r="K130" i="15"/>
  <c r="I130" i="15"/>
  <c r="M130" i="15"/>
  <c r="J130" i="15"/>
  <c r="L130" i="15"/>
  <c r="G49" i="17"/>
  <c r="D147" i="16"/>
  <c r="J13" i="16"/>
  <c r="I13" i="16"/>
  <c r="H21" i="16"/>
  <c r="L13" i="16"/>
  <c r="K13" i="16"/>
  <c r="L25" i="17"/>
  <c r="I25" i="17"/>
  <c r="K25" i="17"/>
  <c r="J25" i="17"/>
  <c r="I20" i="16"/>
  <c r="L20" i="16"/>
  <c r="K20" i="16"/>
  <c r="J20" i="16"/>
  <c r="E91" i="16"/>
  <c r="L33" i="16"/>
  <c r="I33" i="16"/>
  <c r="J33" i="16"/>
  <c r="K33" i="16"/>
  <c r="Y36" i="18"/>
  <c r="AA37" i="18"/>
  <c r="Z37" i="18"/>
  <c r="AA107" i="18"/>
  <c r="Z107" i="18"/>
  <c r="Y106" i="18"/>
  <c r="J38" i="18"/>
  <c r="I38" i="18"/>
  <c r="M118" i="18"/>
  <c r="V48" i="18"/>
  <c r="K146" i="14"/>
  <c r="I146" i="14"/>
  <c r="J146" i="14"/>
  <c r="J70" i="14"/>
  <c r="K70" i="14"/>
  <c r="I70" i="14"/>
  <c r="M60" i="15"/>
  <c r="L60" i="15"/>
  <c r="J60" i="15"/>
  <c r="K60" i="15"/>
  <c r="I60" i="15"/>
  <c r="L140" i="16"/>
  <c r="K140" i="16"/>
  <c r="I140" i="16"/>
  <c r="J140" i="16"/>
  <c r="L57" i="16"/>
  <c r="K57" i="16"/>
  <c r="I57" i="16"/>
  <c r="J57" i="16"/>
  <c r="G147" i="16"/>
  <c r="AA24" i="18"/>
  <c r="Z24" i="18"/>
  <c r="D65" i="16"/>
  <c r="W120" i="18"/>
  <c r="S31" i="18"/>
  <c r="R31" i="18"/>
  <c r="J80" i="18"/>
  <c r="I80" i="18"/>
  <c r="R53" i="18"/>
  <c r="S53" i="18"/>
  <c r="X12" i="19"/>
  <c r="AA97" i="18"/>
  <c r="Z97" i="18"/>
  <c r="J74" i="18"/>
  <c r="I74" i="18"/>
  <c r="J109" i="21"/>
  <c r="H109" i="21"/>
  <c r="I109" i="21"/>
  <c r="I47" i="18"/>
  <c r="J47" i="18"/>
  <c r="J41" i="18"/>
  <c r="I41" i="18"/>
  <c r="Z101" i="18"/>
  <c r="AA101" i="18"/>
  <c r="F134" i="18"/>
  <c r="R59" i="18"/>
  <c r="S59" i="18"/>
  <c r="L59" i="24"/>
  <c r="I86" i="21"/>
  <c r="J86" i="21"/>
  <c r="H86" i="21"/>
  <c r="H129" i="21"/>
  <c r="I129" i="21"/>
  <c r="J129" i="21"/>
  <c r="N44" i="22"/>
  <c r="M44" i="22"/>
  <c r="K44" i="22"/>
  <c r="J44" i="22"/>
  <c r="L44" i="22"/>
  <c r="H108" i="24"/>
  <c r="N144" i="22"/>
  <c r="M144" i="22"/>
  <c r="L144" i="22"/>
  <c r="J144" i="22"/>
  <c r="K144" i="22"/>
  <c r="K34" i="17"/>
  <c r="J34" i="17"/>
  <c r="L34" i="17"/>
  <c r="I34" i="17"/>
  <c r="P20" i="18"/>
  <c r="Y50" i="18"/>
  <c r="Z51" i="18"/>
  <c r="AA51" i="18"/>
  <c r="M36" i="18"/>
  <c r="F135" i="16"/>
  <c r="F23" i="16"/>
  <c r="J24" i="16"/>
  <c r="I24" i="16"/>
  <c r="H23" i="16"/>
  <c r="K24" i="16"/>
  <c r="L24" i="16"/>
  <c r="D49" i="17"/>
  <c r="K39" i="16"/>
  <c r="J39" i="16"/>
  <c r="L39" i="16"/>
  <c r="I39" i="16"/>
  <c r="G105" i="16"/>
  <c r="L48" i="17"/>
  <c r="J48" i="17"/>
  <c r="I48" i="17"/>
  <c r="K48" i="17"/>
  <c r="J56" i="18"/>
  <c r="I56" i="18"/>
  <c r="K60" i="16"/>
  <c r="J60" i="16"/>
  <c r="L60" i="16"/>
  <c r="I60" i="16"/>
  <c r="I69" i="14"/>
  <c r="J69" i="14"/>
  <c r="K69" i="14"/>
  <c r="I10" i="15"/>
  <c r="M10" i="15"/>
  <c r="K10" i="15"/>
  <c r="L10" i="15"/>
  <c r="J10" i="15"/>
  <c r="J111" i="15"/>
  <c r="H119" i="15"/>
  <c r="M111" i="15"/>
  <c r="K111" i="15"/>
  <c r="L111" i="15"/>
  <c r="I111" i="15"/>
  <c r="C35" i="16"/>
  <c r="D135" i="16"/>
  <c r="I32" i="17"/>
  <c r="L32" i="17"/>
  <c r="K32" i="17"/>
  <c r="J32" i="17"/>
  <c r="L114" i="15"/>
  <c r="K114" i="15"/>
  <c r="J114" i="15"/>
  <c r="M114" i="15"/>
  <c r="I114" i="15"/>
  <c r="J118" i="16"/>
  <c r="I118" i="16"/>
  <c r="L118" i="16"/>
  <c r="K118" i="16"/>
  <c r="K121" i="15"/>
  <c r="M121" i="15"/>
  <c r="J121" i="15"/>
  <c r="I121" i="15"/>
  <c r="L121" i="15"/>
  <c r="K28" i="17"/>
  <c r="J28" i="17"/>
  <c r="I28" i="17"/>
  <c r="L28" i="17"/>
  <c r="F54" i="12"/>
  <c r="J95" i="14"/>
  <c r="I95" i="14"/>
  <c r="K95" i="14"/>
  <c r="D121" i="17"/>
  <c r="E63" i="16"/>
  <c r="C147" i="15"/>
  <c r="D93" i="16"/>
  <c r="J41" i="16"/>
  <c r="I41" i="16"/>
  <c r="H49" i="16"/>
  <c r="L41" i="16"/>
  <c r="K41" i="16"/>
  <c r="M146" i="15"/>
  <c r="J146" i="15"/>
  <c r="L146" i="15"/>
  <c r="I146" i="15"/>
  <c r="K146" i="15"/>
  <c r="C63" i="16"/>
  <c r="I10" i="17"/>
  <c r="L10" i="17"/>
  <c r="J10" i="17"/>
  <c r="K10" i="17"/>
  <c r="H9" i="17"/>
  <c r="M83" i="17" s="1"/>
  <c r="U34" i="18"/>
  <c r="M76" i="18"/>
  <c r="S25" i="18"/>
  <c r="R25" i="18"/>
  <c r="F22" i="18"/>
  <c r="M80" i="15"/>
  <c r="L80" i="15"/>
  <c r="K80" i="15"/>
  <c r="J80" i="15"/>
  <c r="I80" i="15"/>
  <c r="I130" i="14"/>
  <c r="K130" i="14"/>
  <c r="J130" i="14"/>
  <c r="K152" i="16"/>
  <c r="J152" i="16"/>
  <c r="I152" i="16"/>
  <c r="L152" i="16"/>
  <c r="I57" i="17"/>
  <c r="K57" i="17"/>
  <c r="L57" i="17"/>
  <c r="J57" i="17"/>
  <c r="M57" i="17"/>
  <c r="F35" i="16"/>
  <c r="G135" i="16"/>
  <c r="C91" i="16"/>
  <c r="D37" i="17"/>
  <c r="F105" i="16"/>
  <c r="Z15" i="18"/>
  <c r="AA15" i="18"/>
  <c r="R41" i="18"/>
  <c r="S41" i="18"/>
  <c r="I42" i="18"/>
  <c r="J42" i="18"/>
  <c r="S128" i="18"/>
  <c r="R128" i="18"/>
  <c r="K60" i="14"/>
  <c r="J60" i="14"/>
  <c r="I60" i="14"/>
  <c r="Z41" i="18"/>
  <c r="AA41" i="18"/>
  <c r="E48" i="18"/>
  <c r="F93" i="16"/>
  <c r="J10" i="18"/>
  <c r="I10" i="18"/>
  <c r="G36" i="18"/>
  <c r="R127" i="18"/>
  <c r="S127" i="18"/>
  <c r="H17" i="19"/>
  <c r="T85" i="18"/>
  <c r="R85" i="18"/>
  <c r="S85" i="18"/>
  <c r="R110" i="18"/>
  <c r="Q118" i="18"/>
  <c r="S110" i="18"/>
  <c r="J84" i="18"/>
  <c r="I84" i="18"/>
  <c r="V120" i="18"/>
  <c r="U62" i="18"/>
  <c r="X42" i="19"/>
  <c r="J45" i="18"/>
  <c r="I45" i="18"/>
  <c r="W132" i="18"/>
  <c r="X146" i="18"/>
  <c r="N118" i="18"/>
  <c r="I32" i="18"/>
  <c r="J32" i="18"/>
  <c r="P104" i="18"/>
  <c r="L24" i="22"/>
  <c r="K24" i="22"/>
  <c r="M24" i="22"/>
  <c r="J24" i="22"/>
  <c r="N24" i="22"/>
  <c r="F235" i="24"/>
  <c r="H81" i="25"/>
  <c r="D105" i="11"/>
  <c r="C107" i="16"/>
  <c r="J89" i="16"/>
  <c r="M89" i="16"/>
  <c r="L89" i="16"/>
  <c r="K89" i="16"/>
  <c r="I89" i="16"/>
  <c r="L144" i="16"/>
  <c r="J144" i="16"/>
  <c r="K144" i="16"/>
  <c r="I144" i="16"/>
  <c r="E105" i="16"/>
  <c r="D51" i="16"/>
  <c r="I159" i="16"/>
  <c r="L159" i="16"/>
  <c r="K159" i="16"/>
  <c r="J159" i="16"/>
  <c r="I111" i="16"/>
  <c r="K111" i="16"/>
  <c r="L111" i="16"/>
  <c r="H119" i="16"/>
  <c r="J111" i="16"/>
  <c r="E34" i="18"/>
  <c r="I25" i="18"/>
  <c r="J25" i="18"/>
  <c r="K25" i="18"/>
  <c r="U22" i="18"/>
  <c r="O64" i="18"/>
  <c r="C93" i="16"/>
  <c r="D49" i="16"/>
  <c r="E149" i="16"/>
  <c r="M142" i="15"/>
  <c r="L142" i="15"/>
  <c r="K142" i="15"/>
  <c r="J142" i="15"/>
  <c r="I142" i="15"/>
  <c r="C79" i="16"/>
  <c r="C149" i="16"/>
  <c r="M144" i="15"/>
  <c r="L144" i="15"/>
  <c r="J144" i="15"/>
  <c r="K144" i="15"/>
  <c r="I144" i="15"/>
  <c r="D53" i="11"/>
  <c r="F77" i="16"/>
  <c r="K14" i="16"/>
  <c r="L14" i="16"/>
  <c r="J14" i="16"/>
  <c r="I14" i="16"/>
  <c r="M14" i="16"/>
  <c r="E107" i="16"/>
  <c r="F9" i="17"/>
  <c r="L113" i="16"/>
  <c r="K113" i="16"/>
  <c r="J113" i="16"/>
  <c r="I113" i="16"/>
  <c r="K115" i="15"/>
  <c r="J115" i="15"/>
  <c r="L115" i="15"/>
  <c r="I115" i="15"/>
  <c r="M115" i="15"/>
  <c r="D77" i="16"/>
  <c r="E23" i="17"/>
  <c r="I128" i="16"/>
  <c r="K128" i="16"/>
  <c r="L128" i="16"/>
  <c r="J128" i="16"/>
  <c r="E78" i="18"/>
  <c r="K44" i="14"/>
  <c r="I44" i="14"/>
  <c r="J44" i="14"/>
  <c r="L156" i="15"/>
  <c r="K156" i="15"/>
  <c r="I156" i="15"/>
  <c r="M156" i="15"/>
  <c r="J156" i="15"/>
  <c r="M108" i="15"/>
  <c r="L108" i="15"/>
  <c r="K108" i="15"/>
  <c r="J108" i="15"/>
  <c r="I108" i="15"/>
  <c r="U8" i="18"/>
  <c r="G49" i="16"/>
  <c r="K150" i="16"/>
  <c r="J150" i="16"/>
  <c r="H149" i="16"/>
  <c r="I150" i="16"/>
  <c r="L150" i="16"/>
  <c r="L143" i="15"/>
  <c r="M143" i="15"/>
  <c r="I143" i="15"/>
  <c r="J143" i="15"/>
  <c r="K143" i="15"/>
  <c r="D105" i="16"/>
  <c r="G119" i="16"/>
  <c r="J110" i="15"/>
  <c r="I110" i="15"/>
  <c r="M110" i="15"/>
  <c r="K110" i="15"/>
  <c r="L110" i="15"/>
  <c r="AA154" i="18"/>
  <c r="Z154" i="18"/>
  <c r="J46" i="18"/>
  <c r="I46" i="18"/>
  <c r="R150" i="18"/>
  <c r="S150" i="18"/>
  <c r="U118" i="18"/>
  <c r="M86" i="15"/>
  <c r="L86" i="15"/>
  <c r="K86" i="15"/>
  <c r="I86" i="15"/>
  <c r="J86" i="15"/>
  <c r="G20" i="18"/>
  <c r="S45" i="18"/>
  <c r="R45" i="18"/>
  <c r="T45" i="18"/>
  <c r="E134" i="18"/>
  <c r="R44" i="18"/>
  <c r="S44" i="18"/>
  <c r="R95" i="18"/>
  <c r="S95" i="18"/>
  <c r="S129" i="18"/>
  <c r="R129" i="18"/>
  <c r="T129" i="18"/>
  <c r="H134" i="18"/>
  <c r="J135" i="18"/>
  <c r="I135" i="18"/>
  <c r="R130" i="18"/>
  <c r="S130" i="18"/>
  <c r="Q22" i="21"/>
  <c r="S14" i="21"/>
  <c r="R14" i="21"/>
  <c r="T14" i="21"/>
  <c r="N92" i="18"/>
  <c r="X92" i="18"/>
  <c r="H138" i="21"/>
  <c r="I138" i="21"/>
  <c r="J138" i="21"/>
  <c r="R158" i="18"/>
  <c r="S158" i="18"/>
  <c r="W36" i="18"/>
  <c r="O132" i="18"/>
  <c r="I150" i="18"/>
  <c r="J150" i="18"/>
  <c r="Z69" i="18"/>
  <c r="AA69" i="18"/>
  <c r="E62" i="18"/>
  <c r="J151" i="18"/>
  <c r="I151" i="18"/>
  <c r="V76" i="18"/>
  <c r="P48" i="18"/>
  <c r="D106" i="18"/>
  <c r="J97" i="18"/>
  <c r="I97" i="18"/>
  <c r="H20" i="24"/>
  <c r="H10" i="24"/>
  <c r="K80" i="22"/>
  <c r="N80" i="22"/>
  <c r="M80" i="22"/>
  <c r="L80" i="22"/>
  <c r="J80" i="22"/>
  <c r="J12" i="21"/>
  <c r="I12" i="21"/>
  <c r="H12" i="21"/>
  <c r="G77" i="22"/>
  <c r="M98" i="22"/>
  <c r="J98" i="22"/>
  <c r="N98" i="22"/>
  <c r="L98" i="22"/>
  <c r="K98" i="22"/>
  <c r="K103" i="14"/>
  <c r="I103" i="14"/>
  <c r="J103" i="14"/>
  <c r="D37" i="11"/>
  <c r="E107" i="14"/>
  <c r="L113" i="15"/>
  <c r="K113" i="15"/>
  <c r="J113" i="15"/>
  <c r="I113" i="15"/>
  <c r="M113" i="15"/>
  <c r="G65" i="16"/>
  <c r="L16" i="17"/>
  <c r="J16" i="17"/>
  <c r="K16" i="17"/>
  <c r="I16" i="17"/>
  <c r="J149" i="15"/>
  <c r="I149" i="15"/>
  <c r="L149" i="15"/>
  <c r="M149" i="15"/>
  <c r="K149" i="15"/>
  <c r="F119" i="16"/>
  <c r="E65" i="16"/>
  <c r="K18" i="17"/>
  <c r="J18" i="17"/>
  <c r="I18" i="17"/>
  <c r="L18" i="17"/>
  <c r="L15" i="16"/>
  <c r="J15" i="16"/>
  <c r="K15" i="16"/>
  <c r="I15" i="16"/>
  <c r="O90" i="18"/>
  <c r="J29" i="18"/>
  <c r="I29" i="18"/>
  <c r="L23" i="15"/>
  <c r="K23" i="15"/>
  <c r="J23" i="15"/>
  <c r="I23" i="15"/>
  <c r="M23" i="15"/>
  <c r="K54" i="16"/>
  <c r="L54" i="16"/>
  <c r="I54" i="16"/>
  <c r="J54" i="16"/>
  <c r="M54" i="16"/>
  <c r="L109" i="16"/>
  <c r="K109" i="16"/>
  <c r="I109" i="16"/>
  <c r="J109" i="16"/>
  <c r="M34" i="18"/>
  <c r="I48" i="15"/>
  <c r="M48" i="15"/>
  <c r="J48" i="15"/>
  <c r="K48" i="15"/>
  <c r="L48" i="15"/>
  <c r="C23" i="14"/>
  <c r="G91" i="16"/>
  <c r="F121" i="16"/>
  <c r="I117" i="15"/>
  <c r="K117" i="15"/>
  <c r="J117" i="15"/>
  <c r="M117" i="15"/>
  <c r="L117" i="15"/>
  <c r="C23" i="17"/>
  <c r="K82" i="16"/>
  <c r="J82" i="16"/>
  <c r="I82" i="16"/>
  <c r="L82" i="16"/>
  <c r="F37" i="17"/>
  <c r="S37" i="18"/>
  <c r="R37" i="18"/>
  <c r="Q36" i="18"/>
  <c r="R98" i="18"/>
  <c r="S98" i="18"/>
  <c r="N48" i="18"/>
  <c r="M154" i="15"/>
  <c r="L154" i="15"/>
  <c r="J154" i="15"/>
  <c r="K154" i="15"/>
  <c r="I154" i="15"/>
  <c r="C65" i="14"/>
  <c r="I156" i="14"/>
  <c r="J156" i="14"/>
  <c r="K156" i="14"/>
  <c r="H23" i="17"/>
  <c r="L24" i="17"/>
  <c r="J24" i="17"/>
  <c r="K24" i="17"/>
  <c r="I24" i="17"/>
  <c r="H63" i="16"/>
  <c r="L55" i="16"/>
  <c r="J55" i="16"/>
  <c r="K55" i="16"/>
  <c r="I55" i="16"/>
  <c r="E9" i="17"/>
  <c r="K110" i="16"/>
  <c r="J110" i="16"/>
  <c r="I110" i="16"/>
  <c r="L110" i="16"/>
  <c r="C119" i="15"/>
  <c r="L61" i="16"/>
  <c r="K61" i="16"/>
  <c r="I61" i="16"/>
  <c r="J61" i="16"/>
  <c r="J125" i="16"/>
  <c r="L125" i="16"/>
  <c r="I125" i="16"/>
  <c r="H133" i="16"/>
  <c r="K125" i="16"/>
  <c r="V8" i="18"/>
  <c r="X50" i="18"/>
  <c r="H8" i="18"/>
  <c r="K66" i="18" s="1"/>
  <c r="J9" i="18"/>
  <c r="I9" i="18"/>
  <c r="D81" i="11"/>
  <c r="I86" i="14"/>
  <c r="K86" i="14"/>
  <c r="J86" i="14"/>
  <c r="J98" i="15"/>
  <c r="I98" i="15"/>
  <c r="M98" i="15"/>
  <c r="L98" i="15"/>
  <c r="K98" i="15"/>
  <c r="J45" i="16"/>
  <c r="K45" i="16"/>
  <c r="L45" i="16"/>
  <c r="I45" i="16"/>
  <c r="K100" i="16"/>
  <c r="I100" i="16"/>
  <c r="J100" i="16"/>
  <c r="L100" i="16"/>
  <c r="M100" i="16"/>
  <c r="D133" i="15"/>
  <c r="Z55" i="18"/>
  <c r="AA55" i="18"/>
  <c r="Z66" i="18"/>
  <c r="AA66" i="18"/>
  <c r="AB66" i="18"/>
  <c r="I86" i="16"/>
  <c r="L86" i="16"/>
  <c r="K86" i="16"/>
  <c r="J86" i="16"/>
  <c r="G35" i="17"/>
  <c r="G161" i="16"/>
  <c r="V36" i="18"/>
  <c r="AB138" i="18"/>
  <c r="AA138" i="18"/>
  <c r="Z138" i="18"/>
  <c r="Y146" i="18"/>
  <c r="I139" i="18"/>
  <c r="J139" i="18"/>
  <c r="L146" i="18"/>
  <c r="AA31" i="18"/>
  <c r="Z31" i="18"/>
  <c r="G132" i="18"/>
  <c r="AA131" i="18"/>
  <c r="Z131" i="18"/>
  <c r="I154" i="18"/>
  <c r="J154" i="18"/>
  <c r="K154" i="18"/>
  <c r="S9" i="18"/>
  <c r="Q8" i="18"/>
  <c r="T41" i="18" s="1"/>
  <c r="R9" i="18"/>
  <c r="U146" i="18"/>
  <c r="R103" i="18"/>
  <c r="S103" i="18"/>
  <c r="S87" i="18"/>
  <c r="R87" i="18"/>
  <c r="T87" i="18"/>
  <c r="O92" i="18"/>
  <c r="R125" i="18"/>
  <c r="S125" i="18"/>
  <c r="M22" i="21"/>
  <c r="F119" i="22"/>
  <c r="F41" i="25"/>
  <c r="J55" i="25"/>
  <c r="J145" i="22"/>
  <c r="L145" i="22"/>
  <c r="N145" i="22"/>
  <c r="M145" i="22"/>
  <c r="K145" i="22"/>
  <c r="F39" i="25"/>
  <c r="J62" i="16"/>
  <c r="K62" i="16"/>
  <c r="L62" i="16"/>
  <c r="I62" i="16"/>
  <c r="J10" i="16"/>
  <c r="I10" i="16"/>
  <c r="L10" i="16"/>
  <c r="K10" i="16"/>
  <c r="H9" i="16"/>
  <c r="M138" i="16" s="1"/>
  <c r="M10" i="16"/>
  <c r="L117" i="16"/>
  <c r="J117" i="16"/>
  <c r="I117" i="16"/>
  <c r="K117" i="16"/>
  <c r="M117" i="16"/>
  <c r="L155" i="15"/>
  <c r="M155" i="15"/>
  <c r="K155" i="15"/>
  <c r="J155" i="15"/>
  <c r="I155" i="15"/>
  <c r="D119" i="15"/>
  <c r="R82" i="18"/>
  <c r="Q90" i="18"/>
  <c r="S82" i="18"/>
  <c r="T82" i="18"/>
  <c r="I17" i="14"/>
  <c r="K17" i="14"/>
  <c r="J17" i="14"/>
  <c r="K113" i="14"/>
  <c r="H121" i="14"/>
  <c r="J113" i="14"/>
  <c r="I113" i="14"/>
  <c r="G63" i="15"/>
  <c r="H79" i="16"/>
  <c r="L80" i="16"/>
  <c r="K80" i="16"/>
  <c r="I80" i="16"/>
  <c r="J80" i="16"/>
  <c r="M80" i="16"/>
  <c r="C65" i="16"/>
  <c r="J16" i="16"/>
  <c r="I16" i="16"/>
  <c r="L16" i="16"/>
  <c r="K16" i="16"/>
  <c r="G133" i="16"/>
  <c r="E133" i="15"/>
  <c r="F79" i="16"/>
  <c r="I33" i="18"/>
  <c r="J33" i="18"/>
  <c r="Z94" i="18"/>
  <c r="AA94" i="18"/>
  <c r="D36" i="18"/>
  <c r="D41" i="11"/>
  <c r="I43" i="15"/>
  <c r="K43" i="15"/>
  <c r="J43" i="15"/>
  <c r="M43" i="15"/>
  <c r="L43" i="15"/>
  <c r="G23" i="17"/>
  <c r="F21" i="16"/>
  <c r="D121" i="16"/>
  <c r="F37" i="14"/>
  <c r="C135" i="14"/>
  <c r="L97" i="16"/>
  <c r="K97" i="16"/>
  <c r="I97" i="16"/>
  <c r="H105" i="16"/>
  <c r="J97" i="16"/>
  <c r="M97" i="16"/>
  <c r="R11" i="18"/>
  <c r="S11" i="18"/>
  <c r="E49" i="16"/>
  <c r="L47" i="17"/>
  <c r="K47" i="17"/>
  <c r="I47" i="17"/>
  <c r="J47" i="17"/>
  <c r="M47" i="17"/>
  <c r="J132" i="16"/>
  <c r="I132" i="16"/>
  <c r="L132" i="16"/>
  <c r="K132" i="16"/>
  <c r="I141" i="15"/>
  <c r="K141" i="15"/>
  <c r="L141" i="15"/>
  <c r="J141" i="15"/>
  <c r="M141" i="15"/>
  <c r="K154" i="16"/>
  <c r="J154" i="16"/>
  <c r="I154" i="16"/>
  <c r="L154" i="16"/>
  <c r="C48" i="18"/>
  <c r="G120" i="18"/>
  <c r="L48" i="18"/>
  <c r="R115" i="18"/>
  <c r="S115" i="18"/>
  <c r="F79" i="14"/>
  <c r="C147" i="16"/>
  <c r="L30" i="16"/>
  <c r="K30" i="16"/>
  <c r="I30" i="16"/>
  <c r="J30" i="16"/>
  <c r="K136" i="15"/>
  <c r="M136" i="15"/>
  <c r="L136" i="15"/>
  <c r="J136" i="15"/>
  <c r="I136" i="15"/>
  <c r="I13" i="18"/>
  <c r="J13" i="18"/>
  <c r="D35" i="15"/>
  <c r="E161" i="16"/>
  <c r="I138" i="15"/>
  <c r="L138" i="15"/>
  <c r="K138" i="15"/>
  <c r="M138" i="15"/>
  <c r="J138" i="15"/>
  <c r="K102" i="16"/>
  <c r="I102" i="16"/>
  <c r="L102" i="16"/>
  <c r="J102" i="16"/>
  <c r="M102" i="16"/>
  <c r="I59" i="18"/>
  <c r="J59" i="18"/>
  <c r="P22" i="18"/>
  <c r="D17" i="11"/>
  <c r="G119" i="15"/>
  <c r="F161" i="16"/>
  <c r="C21" i="17"/>
  <c r="Z45" i="18"/>
  <c r="AA45" i="18"/>
  <c r="N64" i="18"/>
  <c r="X8" i="18"/>
  <c r="C78" i="18"/>
  <c r="AB159" i="18"/>
  <c r="AA159" i="18"/>
  <c r="Z159" i="18"/>
  <c r="F148" i="18"/>
  <c r="AA156" i="18"/>
  <c r="Z156" i="18"/>
  <c r="W78" i="18"/>
  <c r="L160" i="18"/>
  <c r="X19" i="19"/>
  <c r="F132" i="18"/>
  <c r="M50" i="18"/>
  <c r="W134" i="18"/>
  <c r="H53" i="21"/>
  <c r="J53" i="21"/>
  <c r="I53" i="21"/>
  <c r="C20" i="18"/>
  <c r="I44" i="18"/>
  <c r="J44" i="18"/>
  <c r="K44" i="18"/>
  <c r="AA150" i="18"/>
  <c r="Z150" i="18"/>
  <c r="S145" i="18"/>
  <c r="R145" i="18"/>
  <c r="R153" i="18"/>
  <c r="S153" i="18"/>
  <c r="S55" i="18"/>
  <c r="R55" i="18"/>
  <c r="C120" i="18"/>
  <c r="M14" i="22"/>
  <c r="K14" i="22"/>
  <c r="L14" i="22"/>
  <c r="N14" i="22"/>
  <c r="J14" i="22"/>
  <c r="D105" i="22"/>
  <c r="H64" i="25"/>
  <c r="E119" i="16"/>
  <c r="J112" i="15"/>
  <c r="I112" i="15"/>
  <c r="L112" i="15"/>
  <c r="M112" i="15"/>
  <c r="K112" i="15"/>
  <c r="F133" i="15"/>
  <c r="G50" i="18"/>
  <c r="R12" i="18"/>
  <c r="Q20" i="18"/>
  <c r="S12" i="18"/>
  <c r="T12" i="18"/>
  <c r="P8" i="18"/>
  <c r="W22" i="18"/>
  <c r="F21" i="15"/>
  <c r="G79" i="14"/>
  <c r="I43" i="16"/>
  <c r="L43" i="16"/>
  <c r="J43" i="16"/>
  <c r="K43" i="16"/>
  <c r="M43" i="16"/>
  <c r="I41" i="17"/>
  <c r="H49" i="17"/>
  <c r="K41" i="17"/>
  <c r="L41" i="17"/>
  <c r="J41" i="17"/>
  <c r="M41" i="17"/>
  <c r="I72" i="16"/>
  <c r="K72" i="16"/>
  <c r="J72" i="16"/>
  <c r="L72" i="16"/>
  <c r="E79" i="16"/>
  <c r="L142" i="16"/>
  <c r="K142" i="16"/>
  <c r="J142" i="16"/>
  <c r="I142" i="16"/>
  <c r="G147" i="15"/>
  <c r="G62" i="18"/>
  <c r="R16" i="18"/>
  <c r="S16" i="18"/>
  <c r="T16" i="18"/>
  <c r="AA53" i="18"/>
  <c r="Z53" i="18"/>
  <c r="AA81" i="18"/>
  <c r="Z81" i="18"/>
  <c r="X29" i="19"/>
  <c r="AB158" i="18"/>
  <c r="AA158" i="18"/>
  <c r="Z158" i="18"/>
  <c r="Z40" i="18"/>
  <c r="Y48" i="18"/>
  <c r="AA40" i="18"/>
  <c r="Z123" i="18"/>
  <c r="AA123" i="18"/>
  <c r="I111" i="18"/>
  <c r="J111" i="18"/>
  <c r="K111" i="18"/>
  <c r="D160" i="18"/>
  <c r="G134" i="18"/>
  <c r="I143" i="18"/>
  <c r="J143" i="18"/>
  <c r="Z126" i="18"/>
  <c r="AA126" i="18"/>
  <c r="P11" i="19"/>
  <c r="P92" i="18"/>
  <c r="U134" i="18"/>
  <c r="O36" i="18"/>
  <c r="Z102" i="18"/>
  <c r="AA102" i="18"/>
  <c r="W104" i="18"/>
  <c r="P106" i="18"/>
  <c r="J86" i="18"/>
  <c r="I86" i="18"/>
  <c r="AA129" i="18"/>
  <c r="Z129" i="18"/>
  <c r="K88" i="18"/>
  <c r="J88" i="18"/>
  <c r="I88" i="18"/>
  <c r="K158" i="22"/>
  <c r="J158" i="22"/>
  <c r="N158" i="22"/>
  <c r="L158" i="22"/>
  <c r="M158" i="22"/>
  <c r="S154" i="18"/>
  <c r="R154" i="18"/>
  <c r="K158" i="18"/>
  <c r="J158" i="18"/>
  <c r="I158" i="18"/>
  <c r="P146" i="18"/>
  <c r="J70" i="18"/>
  <c r="K70" i="18"/>
  <c r="I70" i="18"/>
  <c r="F118" i="18"/>
  <c r="V148" i="18"/>
  <c r="I84" i="21"/>
  <c r="G92" i="21"/>
  <c r="H84" i="21"/>
  <c r="J84" i="21"/>
  <c r="R18" i="21"/>
  <c r="T18" i="21"/>
  <c r="S18" i="21"/>
  <c r="Z59" i="18"/>
  <c r="AA59" i="18"/>
  <c r="L62" i="18"/>
  <c r="U50" i="18"/>
  <c r="F50" i="18"/>
  <c r="C134" i="18"/>
  <c r="N90" i="18"/>
  <c r="I103" i="18"/>
  <c r="J103" i="18"/>
  <c r="H101" i="21"/>
  <c r="J101" i="21"/>
  <c r="I101" i="21"/>
  <c r="D50" i="21"/>
  <c r="I58" i="21"/>
  <c r="J58" i="21"/>
  <c r="H58" i="21"/>
  <c r="W64" i="18"/>
  <c r="P36" i="18"/>
  <c r="Z149" i="18"/>
  <c r="AA149" i="18"/>
  <c r="Y148" i="18"/>
  <c r="V146" i="18"/>
  <c r="I129" i="18"/>
  <c r="J129" i="18"/>
  <c r="G92" i="18"/>
  <c r="M20" i="18"/>
  <c r="N134" i="18"/>
  <c r="K96" i="18"/>
  <c r="I96" i="18"/>
  <c r="H104" i="18"/>
  <c r="J96" i="18"/>
  <c r="V21" i="22"/>
  <c r="J23" i="18"/>
  <c r="I23" i="18"/>
  <c r="H22" i="18"/>
  <c r="K23" i="18"/>
  <c r="Z140" i="18"/>
  <c r="AA140" i="18"/>
  <c r="X11" i="19"/>
  <c r="R122" i="18"/>
  <c r="S122" i="18"/>
  <c r="T122" i="18"/>
  <c r="J123" i="18"/>
  <c r="I123" i="18"/>
  <c r="S10" i="18"/>
  <c r="R10" i="18"/>
  <c r="F78" i="21"/>
  <c r="N114" i="22"/>
  <c r="M114" i="22"/>
  <c r="L114" i="22"/>
  <c r="J114" i="22"/>
  <c r="K114" i="22"/>
  <c r="G161" i="22"/>
  <c r="H81" i="21"/>
  <c r="I81" i="21"/>
  <c r="J81" i="21"/>
  <c r="E120" i="21"/>
  <c r="N32" i="22"/>
  <c r="L32" i="22"/>
  <c r="K32" i="22"/>
  <c r="M32" i="22"/>
  <c r="J32" i="22"/>
  <c r="I55" i="21"/>
  <c r="H55" i="21"/>
  <c r="J55" i="21"/>
  <c r="J112" i="22"/>
  <c r="M112" i="22"/>
  <c r="N112" i="22"/>
  <c r="K112" i="22"/>
  <c r="L112" i="22"/>
  <c r="F239" i="24"/>
  <c r="F234" i="24"/>
  <c r="L131" i="24"/>
  <c r="G49" i="22"/>
  <c r="J150" i="24"/>
  <c r="J21" i="25"/>
  <c r="H143" i="24"/>
  <c r="L109" i="24"/>
  <c r="F77" i="25"/>
  <c r="F236" i="24"/>
  <c r="H53" i="25"/>
  <c r="K96" i="14"/>
  <c r="J96" i="14"/>
  <c r="I96" i="14"/>
  <c r="M159" i="15"/>
  <c r="L159" i="15"/>
  <c r="K159" i="15"/>
  <c r="I159" i="15"/>
  <c r="J159" i="15"/>
  <c r="J12" i="17"/>
  <c r="I12" i="17"/>
  <c r="K12" i="17"/>
  <c r="L12" i="17"/>
  <c r="M12" i="17"/>
  <c r="L98" i="16"/>
  <c r="J98" i="16"/>
  <c r="K98" i="16"/>
  <c r="I98" i="16"/>
  <c r="M98" i="16"/>
  <c r="AA19" i="18"/>
  <c r="Z19" i="18"/>
  <c r="F161" i="15"/>
  <c r="I104" i="16"/>
  <c r="L104" i="16"/>
  <c r="K104" i="16"/>
  <c r="J104" i="16"/>
  <c r="I14" i="17"/>
  <c r="J14" i="17"/>
  <c r="L14" i="17"/>
  <c r="K14" i="17"/>
  <c r="L11" i="16"/>
  <c r="J11" i="16"/>
  <c r="I11" i="16"/>
  <c r="K11" i="16"/>
  <c r="AA28" i="18"/>
  <c r="Z28" i="18"/>
  <c r="AA72" i="18"/>
  <c r="Z72" i="18"/>
  <c r="AB72" i="18"/>
  <c r="V34" i="18"/>
  <c r="O34" i="18"/>
  <c r="AA52" i="18"/>
  <c r="Z52" i="18"/>
  <c r="I14" i="18"/>
  <c r="J14" i="18"/>
  <c r="K14" i="18"/>
  <c r="S14" i="18"/>
  <c r="T14" i="18"/>
  <c r="R14" i="18"/>
  <c r="D8" i="18"/>
  <c r="AA58" i="18"/>
  <c r="Z58" i="18"/>
  <c r="C104" i="18"/>
  <c r="F120" i="18"/>
  <c r="R142" i="18"/>
  <c r="S142" i="18"/>
  <c r="D106" i="21"/>
  <c r="H43" i="21"/>
  <c r="J43" i="21"/>
  <c r="I43" i="21"/>
  <c r="AA44" i="18"/>
  <c r="Z44" i="18"/>
  <c r="E160" i="18"/>
  <c r="Z93" i="18"/>
  <c r="AA93" i="18"/>
  <c r="Y92" i="18"/>
  <c r="Z127" i="18"/>
  <c r="AA127" i="18"/>
  <c r="J138" i="18"/>
  <c r="I138" i="18"/>
  <c r="H146" i="18"/>
  <c r="K138" i="18"/>
  <c r="L76" i="18"/>
  <c r="N148" i="18"/>
  <c r="AA130" i="18"/>
  <c r="Z130" i="18"/>
  <c r="K140" i="18"/>
  <c r="J140" i="18"/>
  <c r="I140" i="18"/>
  <c r="H17" i="21"/>
  <c r="I17" i="21"/>
  <c r="J17" i="21"/>
  <c r="C76" i="18"/>
  <c r="V64" i="18"/>
  <c r="Z18" i="18"/>
  <c r="AA18" i="18"/>
  <c r="I15" i="18"/>
  <c r="J15" i="18"/>
  <c r="U64" i="18"/>
  <c r="R101" i="18"/>
  <c r="S101" i="18"/>
  <c r="M146" i="18"/>
  <c r="L148" i="18"/>
  <c r="M148" i="18"/>
  <c r="X78" i="18"/>
  <c r="I122" i="18"/>
  <c r="J122" i="18"/>
  <c r="N76" i="18"/>
  <c r="C36" i="21"/>
  <c r="H105" i="21"/>
  <c r="J105" i="21"/>
  <c r="I105" i="21"/>
  <c r="X34" i="18"/>
  <c r="R70" i="18"/>
  <c r="S70" i="18"/>
  <c r="O78" i="18"/>
  <c r="G64" i="18"/>
  <c r="O106" i="18"/>
  <c r="J155" i="18"/>
  <c r="K155" i="18"/>
  <c r="I155" i="18"/>
  <c r="G118" i="18"/>
  <c r="H90" i="21"/>
  <c r="J90" i="21"/>
  <c r="I90" i="21"/>
  <c r="Y8" i="18"/>
  <c r="AB111" i="18" s="1"/>
  <c r="Z9" i="18"/>
  <c r="AA9" i="18"/>
  <c r="Z43" i="18"/>
  <c r="AA43" i="18"/>
  <c r="X20" i="19"/>
  <c r="C92" i="18"/>
  <c r="M132" i="18"/>
  <c r="D120" i="18"/>
  <c r="C132" i="18"/>
  <c r="O22" i="18"/>
  <c r="F36" i="18"/>
  <c r="U78" i="18"/>
  <c r="G76" i="18"/>
  <c r="V78" i="18"/>
  <c r="AA151" i="18"/>
  <c r="Z151" i="18"/>
  <c r="S152" i="18"/>
  <c r="R152" i="18"/>
  <c r="Q160" i="18"/>
  <c r="T152" i="18"/>
  <c r="J39" i="22"/>
  <c r="N39" i="22"/>
  <c r="M39" i="22"/>
  <c r="L39" i="22"/>
  <c r="K39" i="22"/>
  <c r="J145" i="18"/>
  <c r="I145" i="18"/>
  <c r="J109" i="18"/>
  <c r="K109" i="18"/>
  <c r="I109" i="18"/>
  <c r="Z122" i="18"/>
  <c r="AA122" i="18"/>
  <c r="J101" i="18"/>
  <c r="I101" i="18"/>
  <c r="K101" i="18"/>
  <c r="E50" i="21"/>
  <c r="R13" i="21"/>
  <c r="T13" i="21"/>
  <c r="S13" i="21"/>
  <c r="L153" i="24"/>
  <c r="H259" i="24"/>
  <c r="J18" i="21"/>
  <c r="I18" i="21"/>
  <c r="H18" i="21"/>
  <c r="C106" i="21"/>
  <c r="J209" i="24"/>
  <c r="E162" i="21"/>
  <c r="J87" i="21"/>
  <c r="I87" i="21"/>
  <c r="H87" i="21"/>
  <c r="J149" i="24"/>
  <c r="F128" i="24"/>
  <c r="H16" i="21"/>
  <c r="J16" i="21"/>
  <c r="I16" i="21"/>
  <c r="H126" i="24"/>
  <c r="J173" i="24"/>
  <c r="H18" i="25"/>
  <c r="L100" i="22"/>
  <c r="K100" i="22"/>
  <c r="N100" i="22"/>
  <c r="J100" i="22"/>
  <c r="M100" i="22"/>
  <c r="J118" i="22"/>
  <c r="N118" i="22"/>
  <c r="K118" i="22"/>
  <c r="L118" i="22"/>
  <c r="M118" i="22"/>
  <c r="D133" i="22"/>
  <c r="H210" i="24"/>
  <c r="J32" i="25"/>
  <c r="H146" i="21"/>
  <c r="J146" i="21"/>
  <c r="I146" i="21"/>
  <c r="J62" i="24"/>
  <c r="F170" i="24"/>
  <c r="M9" i="26"/>
  <c r="J9" i="26"/>
  <c r="I9" i="26"/>
  <c r="L9" i="26"/>
  <c r="K9" i="26"/>
  <c r="E132" i="27"/>
  <c r="J163" i="30"/>
  <c r="D13" i="11"/>
  <c r="L34" i="15"/>
  <c r="K34" i="15"/>
  <c r="J34" i="15"/>
  <c r="I34" i="15"/>
  <c r="M34" i="15"/>
  <c r="C105" i="16"/>
  <c r="K153" i="16"/>
  <c r="J153" i="16"/>
  <c r="H161" i="16"/>
  <c r="L153" i="16"/>
  <c r="I153" i="16"/>
  <c r="I107" i="15"/>
  <c r="M107" i="15"/>
  <c r="L107" i="15"/>
  <c r="J107" i="15"/>
  <c r="K107" i="15"/>
  <c r="F21" i="17"/>
  <c r="F9" i="16"/>
  <c r="R28" i="18"/>
  <c r="S28" i="18"/>
  <c r="T28" i="18"/>
  <c r="N34" i="18"/>
  <c r="G34" i="18"/>
  <c r="J112" i="14"/>
  <c r="I112" i="14"/>
  <c r="K112" i="14"/>
  <c r="E49" i="15"/>
  <c r="L122" i="15"/>
  <c r="K122" i="15"/>
  <c r="I122" i="15"/>
  <c r="J122" i="15"/>
  <c r="M122" i="15"/>
  <c r="I29" i="17"/>
  <c r="K29" i="17"/>
  <c r="L29" i="17"/>
  <c r="J29" i="17"/>
  <c r="M29" i="17"/>
  <c r="K18" i="16"/>
  <c r="J18" i="16"/>
  <c r="I18" i="16"/>
  <c r="L18" i="16"/>
  <c r="M18" i="16"/>
  <c r="M12" i="16"/>
  <c r="I12" i="16"/>
  <c r="J12" i="16"/>
  <c r="L12" i="16"/>
  <c r="K12" i="16"/>
  <c r="I73" i="16"/>
  <c r="L73" i="16"/>
  <c r="K73" i="16"/>
  <c r="J73" i="16"/>
  <c r="K25" i="16"/>
  <c r="J25" i="16"/>
  <c r="I25" i="16"/>
  <c r="L25" i="16"/>
  <c r="S32" i="18"/>
  <c r="R32" i="18"/>
  <c r="R94" i="18"/>
  <c r="S94" i="18"/>
  <c r="AA95" i="18"/>
  <c r="Z95" i="18"/>
  <c r="I18" i="18"/>
  <c r="J18" i="18"/>
  <c r="K18" i="18"/>
  <c r="E64" i="18"/>
  <c r="H78" i="18"/>
  <c r="I79" i="18"/>
  <c r="J79" i="18"/>
  <c r="N106" i="18"/>
  <c r="P148" i="18"/>
  <c r="C92" i="21"/>
  <c r="J53" i="18"/>
  <c r="I53" i="18"/>
  <c r="AA14" i="18"/>
  <c r="Z14" i="18"/>
  <c r="E50" i="18"/>
  <c r="L8" i="18"/>
  <c r="R97" i="18"/>
  <c r="S97" i="18"/>
  <c r="R131" i="18"/>
  <c r="S131" i="18"/>
  <c r="T131" i="18"/>
  <c r="N120" i="18"/>
  <c r="I142" i="18"/>
  <c r="K142" i="18"/>
  <c r="J142" i="18"/>
  <c r="AA142" i="18"/>
  <c r="Z142" i="18"/>
  <c r="I144" i="18"/>
  <c r="J144" i="18"/>
  <c r="K144" i="18"/>
  <c r="H48" i="21"/>
  <c r="J48" i="21"/>
  <c r="I48" i="21"/>
  <c r="P34" i="18"/>
  <c r="Y90" i="18"/>
  <c r="AA82" i="18"/>
  <c r="Z82" i="18"/>
  <c r="AB82" i="18"/>
  <c r="U76" i="18"/>
  <c r="J19" i="18"/>
  <c r="I19" i="18"/>
  <c r="G106" i="18"/>
  <c r="I94" i="18"/>
  <c r="J94" i="18"/>
  <c r="K94" i="18"/>
  <c r="J126" i="18"/>
  <c r="I126" i="18"/>
  <c r="AA109" i="18"/>
  <c r="Z109" i="18"/>
  <c r="H130" i="21"/>
  <c r="J130" i="21"/>
  <c r="I130" i="21"/>
  <c r="H82" i="21"/>
  <c r="I82" i="21"/>
  <c r="J82" i="21"/>
  <c r="E92" i="21"/>
  <c r="S72" i="18"/>
  <c r="R72" i="18"/>
  <c r="D34" i="18"/>
  <c r="Q148" i="18"/>
  <c r="T149" i="18"/>
  <c r="R149" i="18"/>
  <c r="S149" i="18"/>
  <c r="N146" i="18"/>
  <c r="J159" i="18"/>
  <c r="I159" i="18"/>
  <c r="K159" i="18"/>
  <c r="AA79" i="18"/>
  <c r="Y78" i="18"/>
  <c r="Z79" i="18"/>
  <c r="Z113" i="18"/>
  <c r="AA113" i="18"/>
  <c r="D78" i="21"/>
  <c r="R13" i="18"/>
  <c r="T13" i="18"/>
  <c r="S13" i="18"/>
  <c r="S47" i="18"/>
  <c r="R47" i="18"/>
  <c r="L50" i="18"/>
  <c r="C118" i="18"/>
  <c r="S69" i="18"/>
  <c r="R69" i="18"/>
  <c r="AA88" i="18"/>
  <c r="Z88" i="18"/>
  <c r="Z125" i="18"/>
  <c r="AA125" i="18"/>
  <c r="AB153" i="18"/>
  <c r="AA153" i="18"/>
  <c r="Z153" i="18"/>
  <c r="S135" i="18"/>
  <c r="R135" i="18"/>
  <c r="Q134" i="18"/>
  <c r="I30" i="21"/>
  <c r="H30" i="21"/>
  <c r="J30" i="21"/>
  <c r="Z30" i="18"/>
  <c r="AA30" i="18"/>
  <c r="U104" i="18"/>
  <c r="R75" i="18"/>
  <c r="S75" i="18"/>
  <c r="E92" i="18"/>
  <c r="J113" i="18"/>
  <c r="I113" i="18"/>
  <c r="J13" i="21"/>
  <c r="I13" i="21"/>
  <c r="H13" i="21"/>
  <c r="T17" i="21"/>
  <c r="S17" i="21"/>
  <c r="R17" i="21"/>
  <c r="L193" i="24"/>
  <c r="L219" i="24"/>
  <c r="C120" i="21"/>
  <c r="J24" i="21"/>
  <c r="I24" i="21"/>
  <c r="H24" i="21"/>
  <c r="F134" i="21"/>
  <c r="C134" i="21"/>
  <c r="J108" i="22"/>
  <c r="M108" i="22"/>
  <c r="K108" i="22"/>
  <c r="L108" i="22"/>
  <c r="N108" i="22"/>
  <c r="H12" i="24"/>
  <c r="J97" i="24"/>
  <c r="E64" i="21"/>
  <c r="J26" i="22"/>
  <c r="M26" i="22"/>
  <c r="N26" i="22"/>
  <c r="L26" i="22"/>
  <c r="K26" i="22"/>
  <c r="D134" i="21"/>
  <c r="F169" i="24"/>
  <c r="R12" i="21"/>
  <c r="T12" i="21"/>
  <c r="S12" i="21"/>
  <c r="F153" i="24"/>
  <c r="M55" i="22"/>
  <c r="L55" i="22"/>
  <c r="J55" i="22"/>
  <c r="K55" i="22"/>
  <c r="I63" i="22"/>
  <c r="N55" i="22"/>
  <c r="M38" i="22"/>
  <c r="K38" i="22"/>
  <c r="L38" i="22"/>
  <c r="J38" i="22"/>
  <c r="N38" i="22"/>
  <c r="L53" i="25"/>
  <c r="J31" i="24"/>
  <c r="L31" i="26"/>
  <c r="K31" i="26"/>
  <c r="J31" i="26"/>
  <c r="I31" i="26"/>
  <c r="M31" i="26"/>
  <c r="D20" i="27"/>
  <c r="T11" i="41"/>
  <c r="S11" i="41"/>
  <c r="R11" i="41"/>
  <c r="P11" i="41"/>
  <c r="Q11" i="41"/>
  <c r="D61" i="11"/>
  <c r="J71" i="16"/>
  <c r="I71" i="16"/>
  <c r="L71" i="16"/>
  <c r="K71" i="16"/>
  <c r="L126" i="16"/>
  <c r="K126" i="16"/>
  <c r="I126" i="16"/>
  <c r="J126" i="16"/>
  <c r="D119" i="16"/>
  <c r="K109" i="15"/>
  <c r="J109" i="15"/>
  <c r="M109" i="15"/>
  <c r="I109" i="15"/>
  <c r="L109" i="15"/>
  <c r="K58" i="16"/>
  <c r="I58" i="16"/>
  <c r="J58" i="16"/>
  <c r="L58" i="16"/>
  <c r="D21" i="17"/>
  <c r="D35" i="17"/>
  <c r="C23" i="16"/>
  <c r="Z89" i="18"/>
  <c r="AA89" i="18"/>
  <c r="M92" i="18"/>
  <c r="AA29" i="18"/>
  <c r="Z29" i="18"/>
  <c r="AB29" i="18"/>
  <c r="W90" i="18"/>
  <c r="F63" i="15"/>
  <c r="E133" i="16"/>
  <c r="I132" i="15"/>
  <c r="M132" i="15"/>
  <c r="K132" i="15"/>
  <c r="L132" i="15"/>
  <c r="J132" i="15"/>
  <c r="E49" i="17"/>
  <c r="D37" i="16"/>
  <c r="M145" i="16"/>
  <c r="L145" i="16"/>
  <c r="J145" i="16"/>
  <c r="I145" i="16"/>
  <c r="K145" i="16"/>
  <c r="R111" i="18"/>
  <c r="S111" i="18"/>
  <c r="T111" i="18"/>
  <c r="AA33" i="18"/>
  <c r="Z33" i="18"/>
  <c r="G78" i="18"/>
  <c r="X22" i="18"/>
  <c r="W76" i="18"/>
  <c r="V160" i="18"/>
  <c r="O160" i="18"/>
  <c r="I83" i="18"/>
  <c r="J83" i="18"/>
  <c r="D132" i="18"/>
  <c r="AA143" i="18"/>
  <c r="Z143" i="18"/>
  <c r="H126" i="21"/>
  <c r="I126" i="21"/>
  <c r="G134" i="21"/>
  <c r="J126" i="21"/>
  <c r="F64" i="18"/>
  <c r="S18" i="18"/>
  <c r="R18" i="18"/>
  <c r="M64" i="18"/>
  <c r="E146" i="18"/>
  <c r="D148" i="18"/>
  <c r="E148" i="18"/>
  <c r="P78" i="18"/>
  <c r="F76" i="18"/>
  <c r="V106" i="18"/>
  <c r="X148" i="18"/>
  <c r="AA99" i="18"/>
  <c r="Z99" i="18"/>
  <c r="O104" i="18"/>
  <c r="Z110" i="18"/>
  <c r="AA110" i="18"/>
  <c r="Y118" i="18"/>
  <c r="J98" i="18"/>
  <c r="I98" i="18"/>
  <c r="K98" i="18"/>
  <c r="F146" i="18"/>
  <c r="J130" i="18"/>
  <c r="I130" i="18"/>
  <c r="R79" i="18"/>
  <c r="S79" i="18"/>
  <c r="Q78" i="18"/>
  <c r="R113" i="18"/>
  <c r="S113" i="18"/>
  <c r="J39" i="18"/>
  <c r="I39" i="18"/>
  <c r="S121" i="18"/>
  <c r="R121" i="18"/>
  <c r="Q120" i="18"/>
  <c r="T121" i="18"/>
  <c r="R89" i="18"/>
  <c r="S89" i="18"/>
  <c r="Z114" i="18"/>
  <c r="AA114" i="18"/>
  <c r="C160" i="18"/>
  <c r="X90" i="18"/>
  <c r="N62" i="18"/>
  <c r="R83" i="18"/>
  <c r="S83" i="18"/>
  <c r="S117" i="18"/>
  <c r="R117" i="18"/>
  <c r="V132" i="18"/>
  <c r="H10" i="21"/>
  <c r="J10" i="21"/>
  <c r="I10" i="21"/>
  <c r="D22" i="21"/>
  <c r="Z60" i="18"/>
  <c r="AA60" i="18"/>
  <c r="W62" i="18"/>
  <c r="F78" i="18"/>
  <c r="L18" i="22"/>
  <c r="K18" i="22"/>
  <c r="J18" i="22"/>
  <c r="M18" i="22"/>
  <c r="N18" i="22"/>
  <c r="AA13" i="18"/>
  <c r="Z13" i="18"/>
  <c r="AB13" i="18"/>
  <c r="H18" i="19"/>
  <c r="I72" i="18"/>
  <c r="J72" i="18"/>
  <c r="N103" i="22"/>
  <c r="M103" i="22"/>
  <c r="K103" i="22"/>
  <c r="J103" i="22"/>
  <c r="L103" i="22"/>
  <c r="E36" i="18"/>
  <c r="Z103" i="18"/>
  <c r="AA103" i="18"/>
  <c r="E90" i="18"/>
  <c r="K112" i="18"/>
  <c r="J112" i="18"/>
  <c r="I112" i="18"/>
  <c r="I71" i="18"/>
  <c r="J71" i="18"/>
  <c r="N36" i="18"/>
  <c r="W146" i="18"/>
  <c r="T138" i="18"/>
  <c r="R138" i="18"/>
  <c r="S138" i="18"/>
  <c r="Q146" i="18"/>
  <c r="D146" i="18"/>
  <c r="I40" i="21"/>
  <c r="H40" i="21"/>
  <c r="J40" i="21"/>
  <c r="J59" i="21"/>
  <c r="I59" i="21"/>
  <c r="H59" i="21"/>
  <c r="H70" i="21"/>
  <c r="G78" i="21"/>
  <c r="J70" i="21"/>
  <c r="I70" i="21"/>
  <c r="G63" i="22"/>
  <c r="J32" i="24"/>
  <c r="J40" i="24"/>
  <c r="J15" i="21"/>
  <c r="H15" i="21"/>
  <c r="I15" i="21"/>
  <c r="J35" i="24"/>
  <c r="T16" i="21"/>
  <c r="R16" i="21"/>
  <c r="S16" i="21"/>
  <c r="J42" i="24"/>
  <c r="K146" i="22"/>
  <c r="M146" i="22"/>
  <c r="N146" i="22"/>
  <c r="L146" i="22"/>
  <c r="J146" i="22"/>
  <c r="K111" i="22"/>
  <c r="J111" i="22"/>
  <c r="M111" i="22"/>
  <c r="L111" i="22"/>
  <c r="N111" i="22"/>
  <c r="I119" i="22"/>
  <c r="M46" i="22"/>
  <c r="J46" i="22"/>
  <c r="K46" i="22"/>
  <c r="N46" i="22"/>
  <c r="L46" i="22"/>
  <c r="F212" i="24"/>
  <c r="J9" i="24"/>
  <c r="H13" i="25"/>
  <c r="L31" i="25"/>
  <c r="C160" i="26"/>
  <c r="K32" i="26"/>
  <c r="J32" i="26"/>
  <c r="I32" i="26"/>
  <c r="M32" i="26"/>
  <c r="L32" i="26"/>
  <c r="K31" i="16"/>
  <c r="J31" i="16"/>
  <c r="I31" i="16"/>
  <c r="L31" i="16"/>
  <c r="M31" i="16"/>
  <c r="L124" i="16"/>
  <c r="K124" i="16"/>
  <c r="I124" i="16"/>
  <c r="J124" i="16"/>
  <c r="K130" i="16"/>
  <c r="M130" i="16"/>
  <c r="J130" i="16"/>
  <c r="I130" i="16"/>
  <c r="L130" i="16"/>
  <c r="I40" i="17"/>
  <c r="L40" i="17"/>
  <c r="J40" i="17"/>
  <c r="K40" i="17"/>
  <c r="M40" i="17"/>
  <c r="Z112" i="18"/>
  <c r="AA112" i="18"/>
  <c r="AB112" i="18"/>
  <c r="S33" i="18"/>
  <c r="R33" i="18"/>
  <c r="G91" i="15"/>
  <c r="L29" i="16"/>
  <c r="K29" i="16"/>
  <c r="M29" i="16"/>
  <c r="J29" i="16"/>
  <c r="I29" i="16"/>
  <c r="F147" i="16"/>
  <c r="M135" i="15"/>
  <c r="L135" i="15"/>
  <c r="K135" i="15"/>
  <c r="J135" i="15"/>
  <c r="I135" i="15"/>
  <c r="C49" i="17"/>
  <c r="M99" i="16"/>
  <c r="K99" i="16"/>
  <c r="J99" i="16"/>
  <c r="L99" i="16"/>
  <c r="I99" i="16"/>
  <c r="E51" i="16"/>
  <c r="M48" i="18"/>
  <c r="G104" i="18"/>
  <c r="Z27" i="18"/>
  <c r="AA27" i="18"/>
  <c r="Z65" i="18"/>
  <c r="AA65" i="18"/>
  <c r="Y64" i="18"/>
  <c r="D104" i="18"/>
  <c r="K87" i="18"/>
  <c r="I87" i="18"/>
  <c r="J87" i="18"/>
  <c r="O148" i="18"/>
  <c r="E76" i="18"/>
  <c r="R73" i="18"/>
  <c r="S73" i="18"/>
  <c r="W160" i="18"/>
  <c r="L132" i="18"/>
  <c r="S109" i="18"/>
  <c r="R109" i="18"/>
  <c r="L36" i="18"/>
  <c r="AA116" i="18"/>
  <c r="Z116" i="18"/>
  <c r="AB116" i="18"/>
  <c r="Z80" i="18"/>
  <c r="AA80" i="18"/>
  <c r="S114" i="18"/>
  <c r="R114" i="18"/>
  <c r="T114" i="18"/>
  <c r="J102" i="18"/>
  <c r="I102" i="18"/>
  <c r="P90" i="18"/>
  <c r="F62" i="18"/>
  <c r="V92" i="18"/>
  <c r="X134" i="18"/>
  <c r="C90" i="18"/>
  <c r="N132" i="18"/>
  <c r="C64" i="21"/>
  <c r="K75" i="22"/>
  <c r="J75" i="22"/>
  <c r="M75" i="22"/>
  <c r="N75" i="22"/>
  <c r="L75" i="22"/>
  <c r="J43" i="18"/>
  <c r="I43" i="18"/>
  <c r="Z39" i="18"/>
  <c r="AA39" i="18"/>
  <c r="AB39" i="18"/>
  <c r="K40" i="18"/>
  <c r="I40" i="18"/>
  <c r="J40" i="18"/>
  <c r="H48" i="18"/>
  <c r="H36" i="18"/>
  <c r="J37" i="18"/>
  <c r="K37" i="18"/>
  <c r="I37" i="18"/>
  <c r="AB84" i="18"/>
  <c r="Z84" i="18"/>
  <c r="AA84" i="18"/>
  <c r="E120" i="18"/>
  <c r="E132" i="18"/>
  <c r="H91" i="21"/>
  <c r="J91" i="21"/>
  <c r="I91" i="21"/>
  <c r="H42" i="24"/>
  <c r="I68" i="18"/>
  <c r="H76" i="18"/>
  <c r="J68" i="18"/>
  <c r="F98" i="24"/>
  <c r="C62" i="18"/>
  <c r="D78" i="18"/>
  <c r="J152" i="18"/>
  <c r="I152" i="18"/>
  <c r="H160" i="18"/>
  <c r="P62" i="18"/>
  <c r="C64" i="18"/>
  <c r="X120" i="18"/>
  <c r="H83" i="21"/>
  <c r="J83" i="21"/>
  <c r="I83" i="21"/>
  <c r="T156" i="18"/>
  <c r="S156" i="18"/>
  <c r="R156" i="18"/>
  <c r="D36" i="21"/>
  <c r="H133" i="22"/>
  <c r="J77" i="21"/>
  <c r="H77" i="21"/>
  <c r="I77" i="21"/>
  <c r="P22" i="21"/>
  <c r="C162" i="21"/>
  <c r="H102" i="24"/>
  <c r="I72" i="21"/>
  <c r="J72" i="21"/>
  <c r="H72" i="21"/>
  <c r="I102" i="21"/>
  <c r="H102" i="21"/>
  <c r="J102" i="21"/>
  <c r="K15" i="22"/>
  <c r="J15" i="22"/>
  <c r="M15" i="22"/>
  <c r="L15" i="22"/>
  <c r="N15" i="22"/>
  <c r="H54" i="24"/>
  <c r="H106" i="24"/>
  <c r="L255" i="24"/>
  <c r="J153" i="21"/>
  <c r="H153" i="21"/>
  <c r="I153" i="21"/>
  <c r="M68" i="22"/>
  <c r="N68" i="22"/>
  <c r="L68" i="22"/>
  <c r="K68" i="22"/>
  <c r="J68" i="22"/>
  <c r="H19" i="24"/>
  <c r="F86" i="25"/>
  <c r="J190" i="24"/>
  <c r="E48" i="26"/>
  <c r="M75" i="26"/>
  <c r="L75" i="26"/>
  <c r="K75" i="26"/>
  <c r="J75" i="26"/>
  <c r="I75" i="26"/>
  <c r="G76" i="27"/>
  <c r="P19" i="19"/>
  <c r="D148" i="21"/>
  <c r="S86" i="18"/>
  <c r="R86" i="18"/>
  <c r="S26" i="18"/>
  <c r="R26" i="18"/>
  <c r="Q34" i="18"/>
  <c r="L34" i="18"/>
  <c r="M120" i="18"/>
  <c r="H62" i="18"/>
  <c r="K54" i="18"/>
  <c r="J54" i="18"/>
  <c r="I54" i="18"/>
  <c r="AA121" i="18"/>
  <c r="Z121" i="18"/>
  <c r="Y120" i="18"/>
  <c r="G35" i="19"/>
  <c r="H27" i="19"/>
  <c r="L33" i="24"/>
  <c r="Z98" i="18"/>
  <c r="AA98" i="18"/>
  <c r="R23" i="18"/>
  <c r="Q22" i="18"/>
  <c r="T23" i="18"/>
  <c r="S23" i="18"/>
  <c r="M106" i="18"/>
  <c r="AA54" i="18"/>
  <c r="Z54" i="18"/>
  <c r="Y62" i="18"/>
  <c r="M90" i="18"/>
  <c r="J81" i="18"/>
  <c r="K81" i="18"/>
  <c r="I81" i="18"/>
  <c r="N104" i="18"/>
  <c r="J57" i="18"/>
  <c r="I57" i="18"/>
  <c r="K57" i="18"/>
  <c r="X160" i="18"/>
  <c r="F50" i="21"/>
  <c r="N58" i="22"/>
  <c r="M58" i="22"/>
  <c r="L58" i="22"/>
  <c r="K58" i="22"/>
  <c r="J58" i="22"/>
  <c r="N69" i="22"/>
  <c r="M69" i="22"/>
  <c r="L69" i="22"/>
  <c r="K69" i="22"/>
  <c r="I77" i="22"/>
  <c r="J69" i="22"/>
  <c r="G91" i="22"/>
  <c r="L11" i="24"/>
  <c r="E119" i="22"/>
  <c r="H40" i="25"/>
  <c r="H56" i="24"/>
  <c r="J151" i="24"/>
  <c r="J159" i="22"/>
  <c r="N159" i="22"/>
  <c r="M159" i="22"/>
  <c r="K159" i="22"/>
  <c r="L159" i="22"/>
  <c r="H161" i="21"/>
  <c r="J161" i="21"/>
  <c r="I161" i="21"/>
  <c r="L37" i="24"/>
  <c r="F131" i="24"/>
  <c r="L23" i="22"/>
  <c r="J23" i="22"/>
  <c r="K23" i="22"/>
  <c r="N23" i="22"/>
  <c r="M23" i="22"/>
  <c r="H77" i="22"/>
  <c r="J25" i="26"/>
  <c r="I25" i="26"/>
  <c r="M25" i="26"/>
  <c r="L25" i="26"/>
  <c r="K25" i="26"/>
  <c r="H190" i="24"/>
  <c r="D48" i="26"/>
  <c r="J125" i="18"/>
  <c r="I125" i="18"/>
  <c r="V62" i="18"/>
  <c r="AB83" i="18"/>
  <c r="Z83" i="18"/>
  <c r="AA83" i="18"/>
  <c r="AA117" i="18"/>
  <c r="Z117" i="18"/>
  <c r="N22" i="21"/>
  <c r="J95" i="22"/>
  <c r="M95" i="22"/>
  <c r="L95" i="22"/>
  <c r="K95" i="22"/>
  <c r="N95" i="22"/>
  <c r="O48" i="18"/>
  <c r="M134" i="18"/>
  <c r="X48" i="18"/>
  <c r="C148" i="18"/>
  <c r="X36" i="18"/>
  <c r="AB108" i="18"/>
  <c r="AA108" i="18"/>
  <c r="Z108" i="18"/>
  <c r="U120" i="18"/>
  <c r="R157" i="18"/>
  <c r="S157" i="18"/>
  <c r="T157" i="18"/>
  <c r="K100" i="18"/>
  <c r="I100" i="18"/>
  <c r="J100" i="18"/>
  <c r="AB87" i="18"/>
  <c r="AA87" i="18"/>
  <c r="Z87" i="18"/>
  <c r="U132" i="18"/>
  <c r="J124" i="24"/>
  <c r="M78" i="18"/>
  <c r="I27" i="18"/>
  <c r="J27" i="18"/>
  <c r="K27" i="18"/>
  <c r="C34" i="18"/>
  <c r="AA71" i="18"/>
  <c r="Z71" i="18"/>
  <c r="T144" i="18"/>
  <c r="R144" i="18"/>
  <c r="S144" i="18"/>
  <c r="L134" i="18"/>
  <c r="K116" i="18"/>
  <c r="J116" i="18"/>
  <c r="I116" i="18"/>
  <c r="T155" i="18"/>
  <c r="S155" i="18"/>
  <c r="R155" i="18"/>
  <c r="AA74" i="18"/>
  <c r="AB74" i="18"/>
  <c r="Z74" i="18"/>
  <c r="I75" i="18"/>
  <c r="J75" i="18"/>
  <c r="K75" i="18"/>
  <c r="C50" i="21"/>
  <c r="R40" i="18"/>
  <c r="T40" i="18"/>
  <c r="S40" i="18"/>
  <c r="Q48" i="18"/>
  <c r="S112" i="18"/>
  <c r="R112" i="18"/>
  <c r="R123" i="18"/>
  <c r="T123" i="18"/>
  <c r="S123" i="18"/>
  <c r="I61" i="18"/>
  <c r="J61" i="18"/>
  <c r="R126" i="18"/>
  <c r="T126" i="18"/>
  <c r="S126" i="18"/>
  <c r="H92" i="18"/>
  <c r="J93" i="18"/>
  <c r="I93" i="18"/>
  <c r="K93" i="18"/>
  <c r="H100" i="21"/>
  <c r="J100" i="21"/>
  <c r="I100" i="21"/>
  <c r="F31" i="25"/>
  <c r="I108" i="21"/>
  <c r="H108" i="21"/>
  <c r="J108" i="21"/>
  <c r="J69" i="21"/>
  <c r="I69" i="21"/>
  <c r="H69" i="21"/>
  <c r="I113" i="21"/>
  <c r="H113" i="21"/>
  <c r="J113" i="21"/>
  <c r="I94" i="21"/>
  <c r="H94" i="21"/>
  <c r="J94" i="21"/>
  <c r="F42" i="25"/>
  <c r="H107" i="24"/>
  <c r="H125" i="21"/>
  <c r="J125" i="21"/>
  <c r="I125" i="21"/>
  <c r="J14" i="21"/>
  <c r="I14" i="21"/>
  <c r="H14" i="21"/>
  <c r="G22" i="21"/>
  <c r="J80" i="21"/>
  <c r="I80" i="21"/>
  <c r="H80" i="21"/>
  <c r="J111" i="21"/>
  <c r="H111" i="21"/>
  <c r="I111" i="21"/>
  <c r="F147" i="24"/>
  <c r="L154" i="22"/>
  <c r="N154" i="22"/>
  <c r="M154" i="22"/>
  <c r="K154" i="22"/>
  <c r="J154" i="22"/>
  <c r="H128" i="21"/>
  <c r="J128" i="21"/>
  <c r="I128" i="21"/>
  <c r="I103" i="21"/>
  <c r="J103" i="21"/>
  <c r="H103" i="21"/>
  <c r="D21" i="22"/>
  <c r="M88" i="22"/>
  <c r="L88" i="22"/>
  <c r="K88" i="22"/>
  <c r="N88" i="22"/>
  <c r="J88" i="22"/>
  <c r="L57" i="24"/>
  <c r="I54" i="21"/>
  <c r="H54" i="21"/>
  <c r="J54" i="21"/>
  <c r="J27" i="21"/>
  <c r="H27" i="21"/>
  <c r="I27" i="21"/>
  <c r="J14" i="24"/>
  <c r="N141" i="22"/>
  <c r="L141" i="22"/>
  <c r="J141" i="22"/>
  <c r="K141" i="22"/>
  <c r="M141" i="22"/>
  <c r="J16" i="24"/>
  <c r="H189" i="24"/>
  <c r="H161" i="22"/>
  <c r="N138" i="22"/>
  <c r="K138" i="22"/>
  <c r="L138" i="22"/>
  <c r="J138" i="22"/>
  <c r="M138" i="22"/>
  <c r="H174" i="24"/>
  <c r="H11" i="24"/>
  <c r="H142" i="21"/>
  <c r="J142" i="21"/>
  <c r="I142" i="21"/>
  <c r="J265" i="24"/>
  <c r="L102" i="24"/>
  <c r="J230" i="24"/>
  <c r="J104" i="24"/>
  <c r="K42" i="22"/>
  <c r="J42" i="22"/>
  <c r="N42" i="22"/>
  <c r="L42" i="22"/>
  <c r="M42" i="22"/>
  <c r="H17" i="25"/>
  <c r="J207" i="24"/>
  <c r="G34" i="26"/>
  <c r="K72" i="26"/>
  <c r="J72" i="26"/>
  <c r="M72" i="26"/>
  <c r="L72" i="26"/>
  <c r="I72" i="26"/>
  <c r="J104" i="25"/>
  <c r="J12" i="25"/>
  <c r="F108" i="25"/>
  <c r="F262" i="24"/>
  <c r="I101" i="26"/>
  <c r="L101" i="26"/>
  <c r="M101" i="26"/>
  <c r="K101" i="26"/>
  <c r="J101" i="26"/>
  <c r="F233" i="24"/>
  <c r="L151" i="27"/>
  <c r="K151" i="27"/>
  <c r="J151" i="27"/>
  <c r="I151" i="27"/>
  <c r="M151" i="27"/>
  <c r="E20" i="18"/>
  <c r="H40" i="19"/>
  <c r="V118" i="18"/>
  <c r="AB96" i="18"/>
  <c r="Z96" i="18"/>
  <c r="Y104" i="18"/>
  <c r="AA96" i="18"/>
  <c r="I58" i="18"/>
  <c r="J58" i="18"/>
  <c r="H25" i="21"/>
  <c r="J25" i="21"/>
  <c r="I25" i="21"/>
  <c r="N156" i="22"/>
  <c r="M156" i="22"/>
  <c r="L156" i="22"/>
  <c r="K156" i="22"/>
  <c r="J156" i="22"/>
  <c r="S17" i="18"/>
  <c r="R17" i="18"/>
  <c r="T17" i="18"/>
  <c r="J55" i="18"/>
  <c r="I55" i="18"/>
  <c r="S58" i="18"/>
  <c r="R58" i="18"/>
  <c r="D62" i="18"/>
  <c r="F20" i="18"/>
  <c r="V50" i="18"/>
  <c r="Z136" i="18"/>
  <c r="AA136" i="18"/>
  <c r="J124" i="18"/>
  <c r="K124" i="18"/>
  <c r="H132" i="18"/>
  <c r="I124" i="18"/>
  <c r="P64" i="18"/>
  <c r="I156" i="18"/>
  <c r="J156" i="18"/>
  <c r="AB100" i="18"/>
  <c r="AA100" i="18"/>
  <c r="Z100" i="18"/>
  <c r="C146" i="18"/>
  <c r="L64" i="18"/>
  <c r="J68" i="21"/>
  <c r="I68" i="21"/>
  <c r="H68" i="21"/>
  <c r="W48" i="18"/>
  <c r="AA137" i="18"/>
  <c r="Z137" i="18"/>
  <c r="AB137" i="18"/>
  <c r="E118" i="18"/>
  <c r="Z157" i="18"/>
  <c r="AA157" i="18"/>
  <c r="J131" i="18"/>
  <c r="I131" i="18"/>
  <c r="K131" i="18"/>
  <c r="C78" i="21"/>
  <c r="E106" i="21"/>
  <c r="F195" i="24"/>
  <c r="V20" i="18"/>
  <c r="I85" i="18"/>
  <c r="J85" i="18"/>
  <c r="K85" i="18"/>
  <c r="X132" i="18"/>
  <c r="J117" i="18"/>
  <c r="I117" i="18"/>
  <c r="K117" i="18"/>
  <c r="Z139" i="18"/>
  <c r="AA139" i="18"/>
  <c r="F106" i="18"/>
  <c r="I149" i="18"/>
  <c r="K149" i="18"/>
  <c r="J149" i="18"/>
  <c r="H148" i="18"/>
  <c r="H110" i="21"/>
  <c r="J110" i="21"/>
  <c r="I110" i="21"/>
  <c r="J76" i="21"/>
  <c r="I76" i="21"/>
  <c r="H76" i="21"/>
  <c r="F22" i="21"/>
  <c r="R21" i="21"/>
  <c r="T21" i="21"/>
  <c r="S21" i="21"/>
  <c r="F20" i="24"/>
  <c r="H35" i="22"/>
  <c r="J32" i="21"/>
  <c r="H32" i="21"/>
  <c r="I32" i="21"/>
  <c r="L54" i="24"/>
  <c r="N9" i="22"/>
  <c r="M9" i="22"/>
  <c r="L9" i="22"/>
  <c r="K9" i="22"/>
  <c r="J9" i="22"/>
  <c r="K16" i="22"/>
  <c r="J16" i="22"/>
  <c r="N16" i="22"/>
  <c r="M16" i="22"/>
  <c r="L16" i="22"/>
  <c r="F85" i="24"/>
  <c r="M116" i="22"/>
  <c r="K116" i="22"/>
  <c r="N116" i="22"/>
  <c r="L116" i="22"/>
  <c r="J116" i="22"/>
  <c r="L65" i="24"/>
  <c r="F36" i="21"/>
  <c r="J114" i="21"/>
  <c r="I114" i="21"/>
  <c r="H114" i="21"/>
  <c r="K34" i="22"/>
  <c r="M34" i="22"/>
  <c r="L34" i="22"/>
  <c r="J34" i="22"/>
  <c r="N34" i="22"/>
  <c r="I116" i="21"/>
  <c r="H116" i="21"/>
  <c r="J116" i="21"/>
  <c r="I56" i="21"/>
  <c r="H56" i="21"/>
  <c r="J56" i="21"/>
  <c r="G64" i="21"/>
  <c r="C49" i="22"/>
  <c r="G21" i="22"/>
  <c r="I57" i="21"/>
  <c r="H57" i="21"/>
  <c r="J57" i="21"/>
  <c r="J119" i="21"/>
  <c r="I119" i="21"/>
  <c r="H119" i="21"/>
  <c r="J25" i="22"/>
  <c r="M25" i="22"/>
  <c r="K25" i="22"/>
  <c r="L25" i="22"/>
  <c r="N25" i="22"/>
  <c r="F49" i="22"/>
  <c r="F36" i="25"/>
  <c r="J143" i="24"/>
  <c r="L126" i="24"/>
  <c r="L94" i="22"/>
  <c r="K94" i="22"/>
  <c r="M94" i="22"/>
  <c r="N94" i="22"/>
  <c r="J94" i="22"/>
  <c r="J53" i="24"/>
  <c r="N57" i="22"/>
  <c r="M57" i="22"/>
  <c r="K57" i="22"/>
  <c r="J57" i="22"/>
  <c r="L57" i="22"/>
  <c r="H34" i="24"/>
  <c r="M87" i="22"/>
  <c r="L87" i="22"/>
  <c r="K87" i="22"/>
  <c r="J87" i="22"/>
  <c r="N87" i="22"/>
  <c r="H35" i="24"/>
  <c r="H53" i="24"/>
  <c r="H109" i="24"/>
  <c r="J37" i="25"/>
  <c r="L144" i="24"/>
  <c r="H75" i="25"/>
  <c r="F100" i="25"/>
  <c r="J188" i="24"/>
  <c r="H16" i="25"/>
  <c r="L266" i="24"/>
  <c r="F65" i="25"/>
  <c r="C90" i="26"/>
  <c r="L230" i="24"/>
  <c r="J58" i="25"/>
  <c r="N50" i="18"/>
  <c r="R136" i="18"/>
  <c r="S136" i="18"/>
  <c r="T136" i="18"/>
  <c r="V90" i="18"/>
  <c r="H64" i="18"/>
  <c r="K65" i="18"/>
  <c r="I65" i="18"/>
  <c r="J65" i="18"/>
  <c r="R100" i="18"/>
  <c r="S100" i="18"/>
  <c r="T100" i="18"/>
  <c r="D64" i="18"/>
  <c r="I61" i="21"/>
  <c r="H61" i="21"/>
  <c r="J61" i="21"/>
  <c r="N22" i="18"/>
  <c r="G22" i="18"/>
  <c r="R61" i="18"/>
  <c r="S61" i="18"/>
  <c r="T61" i="18"/>
  <c r="X76" i="18"/>
  <c r="AA67" i="18"/>
  <c r="Z67" i="18"/>
  <c r="R140" i="18"/>
  <c r="T140" i="18"/>
  <c r="S140" i="18"/>
  <c r="I128" i="18"/>
  <c r="K128" i="18"/>
  <c r="J128" i="18"/>
  <c r="L118" i="18"/>
  <c r="S151" i="18"/>
  <c r="R151" i="18"/>
  <c r="T151" i="18"/>
  <c r="AA70" i="18"/>
  <c r="AB70" i="18"/>
  <c r="Z70" i="18"/>
  <c r="E106" i="18"/>
  <c r="P118" i="18"/>
  <c r="D92" i="21"/>
  <c r="J52" i="18"/>
  <c r="I52" i="18"/>
  <c r="K52" i="18"/>
  <c r="H44" i="19"/>
  <c r="C8" i="18"/>
  <c r="O146" i="18"/>
  <c r="F104" i="18"/>
  <c r="V134" i="18"/>
  <c r="L106" i="18"/>
  <c r="W92" i="18"/>
  <c r="X62" i="18"/>
  <c r="C22" i="21"/>
  <c r="H117" i="21"/>
  <c r="I117" i="21"/>
  <c r="J117" i="21"/>
  <c r="T10" i="21"/>
  <c r="R10" i="21"/>
  <c r="S10" i="21"/>
  <c r="Z23" i="18"/>
  <c r="AB23" i="18"/>
  <c r="Y22" i="18"/>
  <c r="AA23" i="18"/>
  <c r="R56" i="18"/>
  <c r="S56" i="18"/>
  <c r="O76" i="18"/>
  <c r="I89" i="18"/>
  <c r="J89" i="18"/>
  <c r="K89" i="18"/>
  <c r="N160" i="18"/>
  <c r="G160" i="18"/>
  <c r="U106" i="18"/>
  <c r="S143" i="18"/>
  <c r="T143" i="18"/>
  <c r="R143" i="18"/>
  <c r="J153" i="18"/>
  <c r="I153" i="18"/>
  <c r="K153" i="18"/>
  <c r="D64" i="21"/>
  <c r="F120" i="21"/>
  <c r="J31" i="21"/>
  <c r="I31" i="21"/>
  <c r="H31" i="21"/>
  <c r="I123" i="21"/>
  <c r="H123" i="21"/>
  <c r="J123" i="21"/>
  <c r="M10" i="22"/>
  <c r="L10" i="22"/>
  <c r="J10" i="22"/>
  <c r="K10" i="22"/>
  <c r="N10" i="22"/>
  <c r="M86" i="22"/>
  <c r="L86" i="22"/>
  <c r="N86" i="22"/>
  <c r="K86" i="22"/>
  <c r="J86" i="22"/>
  <c r="H43" i="24"/>
  <c r="F83" i="24"/>
  <c r="D120" i="21"/>
  <c r="G50" i="21"/>
  <c r="I42" i="21"/>
  <c r="J42" i="21"/>
  <c r="H42" i="21"/>
  <c r="J97" i="22"/>
  <c r="I105" i="22"/>
  <c r="N97" i="22"/>
  <c r="M97" i="22"/>
  <c r="L97" i="22"/>
  <c r="K97" i="22"/>
  <c r="F101" i="24"/>
  <c r="H9" i="24"/>
  <c r="G35" i="22"/>
  <c r="J107" i="24"/>
  <c r="N52" i="22"/>
  <c r="M52" i="22"/>
  <c r="K52" i="22"/>
  <c r="L52" i="22"/>
  <c r="J52" i="22"/>
  <c r="N82" i="22"/>
  <c r="M82" i="22"/>
  <c r="J82" i="22"/>
  <c r="K82" i="22"/>
  <c r="L82" i="22"/>
  <c r="H133" i="21"/>
  <c r="I133" i="21"/>
  <c r="J133" i="21"/>
  <c r="H74" i="21"/>
  <c r="J74" i="21"/>
  <c r="I74" i="21"/>
  <c r="N37" i="22"/>
  <c r="L37" i="22"/>
  <c r="M37" i="22"/>
  <c r="J37" i="22"/>
  <c r="K37" i="22"/>
  <c r="C148" i="21"/>
  <c r="I75" i="21"/>
  <c r="H75" i="21"/>
  <c r="J75" i="21"/>
  <c r="N160" i="22"/>
  <c r="M160" i="22"/>
  <c r="J160" i="22"/>
  <c r="K160" i="22"/>
  <c r="L160" i="22"/>
  <c r="H165" i="24"/>
  <c r="L149" i="22"/>
  <c r="K149" i="22"/>
  <c r="M149" i="22"/>
  <c r="J149" i="22"/>
  <c r="N149" i="22"/>
  <c r="F173" i="24"/>
  <c r="H241" i="24"/>
  <c r="D63" i="22"/>
  <c r="F168" i="24"/>
  <c r="H20" i="25"/>
  <c r="J36" i="24"/>
  <c r="J96" i="22"/>
  <c r="N96" i="22"/>
  <c r="L96" i="22"/>
  <c r="K96" i="22"/>
  <c r="M96" i="22"/>
  <c r="L21" i="24"/>
  <c r="L87" i="24"/>
  <c r="J59" i="24"/>
  <c r="F14" i="25"/>
  <c r="H119" i="22"/>
  <c r="E105" i="22"/>
  <c r="F31" i="24"/>
  <c r="J60" i="24"/>
  <c r="L152" i="22"/>
  <c r="K152" i="22"/>
  <c r="N152" i="22"/>
  <c r="M152" i="22"/>
  <c r="J152" i="22"/>
  <c r="H131" i="24"/>
  <c r="L141" i="24"/>
  <c r="L186" i="24"/>
  <c r="M17" i="26"/>
  <c r="L17" i="26"/>
  <c r="I17" i="26"/>
  <c r="K17" i="26"/>
  <c r="J17" i="26"/>
  <c r="M41" i="26"/>
  <c r="J41" i="26"/>
  <c r="I41" i="26"/>
  <c r="K41" i="26"/>
  <c r="L41" i="26"/>
  <c r="K13" i="26"/>
  <c r="M13" i="26"/>
  <c r="I13" i="26"/>
  <c r="J13" i="26"/>
  <c r="L13" i="26"/>
  <c r="J266" i="24"/>
  <c r="J234" i="24"/>
  <c r="F57" i="25"/>
  <c r="J77" i="25"/>
  <c r="F192" i="24"/>
  <c r="K26" i="26"/>
  <c r="J26" i="26"/>
  <c r="I26" i="26"/>
  <c r="H34" i="26"/>
  <c r="M26" i="26"/>
  <c r="L26" i="26"/>
  <c r="L213" i="24"/>
  <c r="H43" i="25"/>
  <c r="L65" i="27"/>
  <c r="K65" i="27"/>
  <c r="J65" i="27"/>
  <c r="I65" i="27"/>
  <c r="M65" i="27"/>
  <c r="L156" i="26"/>
  <c r="K156" i="26"/>
  <c r="J156" i="26"/>
  <c r="I156" i="26"/>
  <c r="M156" i="26"/>
  <c r="J119" i="30"/>
  <c r="R54" i="18"/>
  <c r="Q62" i="18"/>
  <c r="T54" i="18"/>
  <c r="S54" i="18"/>
  <c r="S67" i="18"/>
  <c r="R67" i="18"/>
  <c r="T67" i="18"/>
  <c r="J69" i="18"/>
  <c r="I69" i="18"/>
  <c r="D118" i="18"/>
  <c r="H118" i="18"/>
  <c r="J110" i="18"/>
  <c r="K110" i="18"/>
  <c r="I110" i="18"/>
  <c r="H118" i="21"/>
  <c r="J118" i="21"/>
  <c r="I118" i="21"/>
  <c r="E148" i="21"/>
  <c r="AA26" i="18"/>
  <c r="Z26" i="18"/>
  <c r="Y34" i="18"/>
  <c r="AB26" i="18"/>
  <c r="J24" i="18"/>
  <c r="I24" i="18"/>
  <c r="T60" i="18"/>
  <c r="R60" i="18"/>
  <c r="S60" i="18"/>
  <c r="R71" i="18"/>
  <c r="S71" i="18"/>
  <c r="D134" i="18"/>
  <c r="T74" i="18"/>
  <c r="S74" i="18"/>
  <c r="R74" i="18"/>
  <c r="W118" i="18"/>
  <c r="I139" i="21"/>
  <c r="H139" i="21"/>
  <c r="J139" i="21"/>
  <c r="C50" i="18"/>
  <c r="D20" i="18"/>
  <c r="M62" i="18"/>
  <c r="U20" i="18"/>
  <c r="O49" i="19"/>
  <c r="P41" i="19"/>
  <c r="L78" i="18"/>
  <c r="P160" i="18"/>
  <c r="AA135" i="18"/>
  <c r="Z135" i="18"/>
  <c r="Y134" i="18"/>
  <c r="L19" i="22"/>
  <c r="K19" i="22"/>
  <c r="J19" i="22"/>
  <c r="N19" i="22"/>
  <c r="M19" i="22"/>
  <c r="H33" i="21"/>
  <c r="J33" i="21"/>
  <c r="I33" i="21"/>
  <c r="AB86" i="18"/>
  <c r="AA86" i="18"/>
  <c r="Z86" i="18"/>
  <c r="R27" i="18"/>
  <c r="T27" i="18"/>
  <c r="S27" i="18"/>
  <c r="Z68" i="18"/>
  <c r="AB68" i="18"/>
  <c r="AA68" i="18"/>
  <c r="Y76" i="18"/>
  <c r="AA144" i="18"/>
  <c r="AB144" i="18"/>
  <c r="Z144" i="18"/>
  <c r="K137" i="18"/>
  <c r="J137" i="18"/>
  <c r="I137" i="18"/>
  <c r="Z155" i="18"/>
  <c r="AA155" i="18"/>
  <c r="G148" i="18"/>
  <c r="K157" i="18"/>
  <c r="J157" i="18"/>
  <c r="I157" i="18"/>
  <c r="E78" i="21"/>
  <c r="J41" i="21"/>
  <c r="I41" i="21"/>
  <c r="H41" i="21"/>
  <c r="M17" i="22"/>
  <c r="L17" i="22"/>
  <c r="K17" i="22"/>
  <c r="J17" i="22"/>
  <c r="N17" i="22"/>
  <c r="L108" i="24"/>
  <c r="I52" i="21"/>
  <c r="J52" i="21"/>
  <c r="H52" i="21"/>
  <c r="H136" i="21"/>
  <c r="J136" i="21"/>
  <c r="I136" i="21"/>
  <c r="J37" i="24"/>
  <c r="G119" i="22"/>
  <c r="N60" i="22"/>
  <c r="L60" i="22"/>
  <c r="K60" i="22"/>
  <c r="J60" i="22"/>
  <c r="M60" i="22"/>
  <c r="E161" i="22"/>
  <c r="L149" i="24"/>
  <c r="F148" i="21"/>
  <c r="J41" i="24"/>
  <c r="J10" i="24"/>
  <c r="H167" i="24"/>
  <c r="E63" i="22"/>
  <c r="C77" i="22"/>
  <c r="H88" i="21"/>
  <c r="I88" i="21"/>
  <c r="J88" i="21"/>
  <c r="J56" i="22"/>
  <c r="L56" i="22"/>
  <c r="N56" i="22"/>
  <c r="M56" i="22"/>
  <c r="K56" i="22"/>
  <c r="M89" i="22"/>
  <c r="J89" i="22"/>
  <c r="N89" i="22"/>
  <c r="K89" i="22"/>
  <c r="L89" i="22"/>
  <c r="L122" i="22"/>
  <c r="J122" i="22"/>
  <c r="N122" i="22"/>
  <c r="K122" i="22"/>
  <c r="M122" i="22"/>
  <c r="F38" i="24"/>
  <c r="F55" i="25"/>
  <c r="H14" i="24"/>
  <c r="H151" i="21"/>
  <c r="J151" i="21"/>
  <c r="I151" i="21"/>
  <c r="F260" i="24"/>
  <c r="L119" i="24"/>
  <c r="J16" i="25"/>
  <c r="L122" i="24"/>
  <c r="J120" i="24"/>
  <c r="L113" i="22"/>
  <c r="J113" i="22"/>
  <c r="M113" i="22"/>
  <c r="K113" i="22"/>
  <c r="N113" i="22"/>
  <c r="F103" i="24"/>
  <c r="L61" i="24"/>
  <c r="H197" i="24"/>
  <c r="J257" i="24"/>
  <c r="F33" i="25"/>
  <c r="L207" i="24"/>
  <c r="H267" i="24"/>
  <c r="L98" i="24"/>
  <c r="H144" i="24"/>
  <c r="L232" i="24"/>
  <c r="K67" i="26"/>
  <c r="I67" i="26"/>
  <c r="J67" i="26"/>
  <c r="L67" i="26"/>
  <c r="M67" i="26"/>
  <c r="J51" i="27"/>
  <c r="K51" i="27"/>
  <c r="M51" i="27"/>
  <c r="I51" i="27"/>
  <c r="L51" i="27"/>
  <c r="J36" i="25"/>
  <c r="F61" i="25"/>
  <c r="H107" i="25"/>
  <c r="H19" i="25"/>
  <c r="H76" i="26"/>
  <c r="M68" i="26"/>
  <c r="L68" i="26"/>
  <c r="K68" i="26"/>
  <c r="J68" i="26"/>
  <c r="I68" i="26"/>
  <c r="J102" i="25"/>
  <c r="F53" i="25"/>
  <c r="J25" i="27"/>
  <c r="I25" i="27"/>
  <c r="L25" i="27"/>
  <c r="M25" i="27"/>
  <c r="K25" i="27"/>
  <c r="L99" i="27"/>
  <c r="K99" i="27"/>
  <c r="J99" i="27"/>
  <c r="I99" i="27"/>
  <c r="M99" i="27"/>
  <c r="W106" i="18"/>
  <c r="I73" i="18"/>
  <c r="J73" i="18"/>
  <c r="O118" i="18"/>
  <c r="J114" i="18"/>
  <c r="I114" i="18"/>
  <c r="K114" i="18"/>
  <c r="H112" i="21"/>
  <c r="I112" i="21"/>
  <c r="G120" i="21"/>
  <c r="J112" i="21"/>
  <c r="C106" i="18"/>
  <c r="R30" i="18"/>
  <c r="S30" i="18"/>
  <c r="T30" i="18"/>
  <c r="M104" i="18"/>
  <c r="J28" i="18"/>
  <c r="I28" i="18"/>
  <c r="K28" i="18"/>
  <c r="N78" i="18"/>
  <c r="P120" i="18"/>
  <c r="L120" i="18"/>
  <c r="S65" i="18"/>
  <c r="R65" i="18"/>
  <c r="Q64" i="18"/>
  <c r="AB17" i="18"/>
  <c r="Z17" i="18"/>
  <c r="AA17" i="18"/>
  <c r="O62" i="18"/>
  <c r="N20" i="18"/>
  <c r="P132" i="18"/>
  <c r="X64" i="18"/>
  <c r="J108" i="18"/>
  <c r="I108" i="18"/>
  <c r="K108" i="18"/>
  <c r="S139" i="18"/>
  <c r="R139" i="18"/>
  <c r="T139" i="18"/>
  <c r="J67" i="18"/>
  <c r="I67" i="18"/>
  <c r="J71" i="21"/>
  <c r="I71" i="21"/>
  <c r="H71" i="21"/>
  <c r="R108" i="18"/>
  <c r="T108" i="18"/>
  <c r="S108" i="18"/>
  <c r="G90" i="18"/>
  <c r="AB73" i="18"/>
  <c r="AA73" i="18"/>
  <c r="Z73" i="18"/>
  <c r="AA75" i="18"/>
  <c r="AB75" i="18"/>
  <c r="Z75" i="18"/>
  <c r="I141" i="18"/>
  <c r="J141" i="18"/>
  <c r="P14" i="19"/>
  <c r="R159" i="18"/>
  <c r="T159" i="18"/>
  <c r="S159" i="18"/>
  <c r="AB152" i="18"/>
  <c r="AA152" i="18"/>
  <c r="Z152" i="18"/>
  <c r="Y160" i="18"/>
  <c r="D90" i="18"/>
  <c r="M47" i="22"/>
  <c r="K47" i="22"/>
  <c r="J47" i="22"/>
  <c r="N47" i="22"/>
  <c r="L47" i="22"/>
  <c r="E22" i="21"/>
  <c r="H124" i="21"/>
  <c r="J124" i="21"/>
  <c r="I124" i="21"/>
  <c r="I49" i="21"/>
  <c r="H49" i="21"/>
  <c r="J49" i="21"/>
  <c r="H131" i="21"/>
  <c r="I131" i="21"/>
  <c r="J131" i="21"/>
  <c r="J30" i="22"/>
  <c r="N30" i="22"/>
  <c r="M30" i="22"/>
  <c r="K30" i="22"/>
  <c r="L30" i="22"/>
  <c r="L127" i="24"/>
  <c r="J34" i="24"/>
  <c r="F167" i="24"/>
  <c r="H63" i="22"/>
  <c r="F162" i="21"/>
  <c r="H60" i="21"/>
  <c r="J60" i="21"/>
  <c r="I60" i="21"/>
  <c r="J41" i="22"/>
  <c r="I49" i="22"/>
  <c r="N41" i="22"/>
  <c r="L41" i="22"/>
  <c r="K41" i="22"/>
  <c r="M41" i="22"/>
  <c r="F63" i="22"/>
  <c r="L62" i="24"/>
  <c r="J97" i="21"/>
  <c r="I97" i="21"/>
  <c r="H97" i="21"/>
  <c r="F11" i="24"/>
  <c r="H219" i="24"/>
  <c r="I11" i="21"/>
  <c r="H11" i="21"/>
  <c r="J11" i="21"/>
  <c r="I140" i="21"/>
  <c r="J140" i="21"/>
  <c r="G148" i="21"/>
  <c r="H140" i="21"/>
  <c r="J121" i="24"/>
  <c r="I115" i="21"/>
  <c r="H115" i="21"/>
  <c r="J115" i="21"/>
  <c r="M110" i="22"/>
  <c r="K110" i="22"/>
  <c r="L110" i="22"/>
  <c r="J110" i="22"/>
  <c r="N110" i="22"/>
  <c r="H16" i="24"/>
  <c r="K65" i="22"/>
  <c r="J65" i="22"/>
  <c r="M65" i="22"/>
  <c r="L65" i="22"/>
  <c r="N65" i="22"/>
  <c r="F91" i="22"/>
  <c r="I96" i="21"/>
  <c r="H96" i="21"/>
  <c r="J96" i="21"/>
  <c r="H17" i="24"/>
  <c r="H104" i="24"/>
  <c r="H63" i="24"/>
  <c r="L16" i="25"/>
  <c r="J150" i="21"/>
  <c r="H150" i="21"/>
  <c r="I150" i="21"/>
  <c r="H33" i="24"/>
  <c r="F11" i="25"/>
  <c r="H159" i="21"/>
  <c r="J159" i="21"/>
  <c r="I159" i="21"/>
  <c r="D119" i="22"/>
  <c r="H98" i="24"/>
  <c r="L132" i="22"/>
  <c r="K132" i="22"/>
  <c r="J132" i="22"/>
  <c r="N132" i="22"/>
  <c r="M132" i="22"/>
  <c r="L163" i="24"/>
  <c r="L100" i="24"/>
  <c r="F59" i="25"/>
  <c r="L170" i="24"/>
  <c r="F104" i="24"/>
  <c r="M136" i="22"/>
  <c r="J136" i="22"/>
  <c r="K136" i="22"/>
  <c r="N136" i="22"/>
  <c r="L136" i="22"/>
  <c r="J172" i="24"/>
  <c r="F151" i="24"/>
  <c r="L37" i="25"/>
  <c r="J12" i="24"/>
  <c r="H232" i="24"/>
  <c r="F264" i="24"/>
  <c r="H173" i="24"/>
  <c r="L14" i="26"/>
  <c r="K14" i="26"/>
  <c r="M14" i="26"/>
  <c r="J14" i="26"/>
  <c r="I14" i="26"/>
  <c r="I66" i="26"/>
  <c r="M66" i="26"/>
  <c r="L66" i="26"/>
  <c r="K66" i="26"/>
  <c r="J66" i="26"/>
  <c r="F238" i="24"/>
  <c r="I72" i="27"/>
  <c r="M72" i="27"/>
  <c r="L72" i="27"/>
  <c r="K72" i="27"/>
  <c r="J72" i="27"/>
  <c r="L32" i="24"/>
  <c r="F106" i="21"/>
  <c r="J62" i="21"/>
  <c r="H62" i="21"/>
  <c r="I62" i="21"/>
  <c r="H104" i="21"/>
  <c r="I104" i="21"/>
  <c r="J104" i="21"/>
  <c r="F92" i="21"/>
  <c r="K43" i="22"/>
  <c r="M43" i="22"/>
  <c r="N43" i="22"/>
  <c r="L43" i="22"/>
  <c r="J43" i="22"/>
  <c r="H37" i="25"/>
  <c r="I35" i="21"/>
  <c r="J35" i="21"/>
  <c r="H35" i="21"/>
  <c r="I132" i="21"/>
  <c r="H132" i="21"/>
  <c r="J132" i="21"/>
  <c r="J90" i="22"/>
  <c r="N90" i="22"/>
  <c r="M90" i="22"/>
  <c r="L90" i="22"/>
  <c r="K90" i="22"/>
  <c r="L60" i="24"/>
  <c r="E21" i="22"/>
  <c r="F161" i="22"/>
  <c r="J100" i="24"/>
  <c r="D49" i="22"/>
  <c r="J15" i="24"/>
  <c r="J66" i="21"/>
  <c r="H66" i="21"/>
  <c r="I66" i="21"/>
  <c r="M45" i="22"/>
  <c r="L45" i="22"/>
  <c r="J45" i="22"/>
  <c r="K45" i="22"/>
  <c r="N45" i="22"/>
  <c r="H100" i="24"/>
  <c r="I67" i="21"/>
  <c r="J67" i="21"/>
  <c r="H67" i="21"/>
  <c r="K124" i="22"/>
  <c r="N124" i="22"/>
  <c r="J124" i="22"/>
  <c r="L124" i="22"/>
  <c r="M124" i="22"/>
  <c r="L103" i="24"/>
  <c r="N81" i="22"/>
  <c r="M81" i="22"/>
  <c r="L81" i="22"/>
  <c r="K81" i="22"/>
  <c r="J81" i="22"/>
  <c r="H151" i="24"/>
  <c r="H15" i="25"/>
  <c r="L107" i="24"/>
  <c r="J194" i="24"/>
  <c r="J231" i="24"/>
  <c r="F109" i="24"/>
  <c r="C147" i="22"/>
  <c r="N157" i="22"/>
  <c r="M157" i="22"/>
  <c r="L157" i="22"/>
  <c r="J157" i="22"/>
  <c r="K157" i="22"/>
  <c r="H258" i="24"/>
  <c r="N121" i="22"/>
  <c r="J121" i="22"/>
  <c r="M121" i="22"/>
  <c r="L121" i="22"/>
  <c r="K121" i="22"/>
  <c r="H141" i="21"/>
  <c r="J141" i="21"/>
  <c r="I141" i="21"/>
  <c r="H153" i="24"/>
  <c r="H121" i="24"/>
  <c r="J128" i="24"/>
  <c r="L102" i="22"/>
  <c r="K102" i="22"/>
  <c r="J102" i="22"/>
  <c r="N102" i="22"/>
  <c r="M102" i="22"/>
  <c r="L77" i="24"/>
  <c r="F133" i="22"/>
  <c r="L151" i="22"/>
  <c r="N151" i="22"/>
  <c r="K151" i="22"/>
  <c r="J151" i="22"/>
  <c r="M151" i="22"/>
  <c r="H57" i="25"/>
  <c r="L236" i="24"/>
  <c r="L36" i="24"/>
  <c r="J143" i="21"/>
  <c r="I143" i="21"/>
  <c r="H143" i="21"/>
  <c r="J165" i="24"/>
  <c r="L18" i="24"/>
  <c r="L15" i="24"/>
  <c r="H130" i="24"/>
  <c r="L13" i="25"/>
  <c r="N76" i="22"/>
  <c r="L76" i="22"/>
  <c r="M76" i="22"/>
  <c r="K76" i="22"/>
  <c r="J76" i="22"/>
  <c r="L20" i="24"/>
  <c r="H129" i="24"/>
  <c r="J125" i="22"/>
  <c r="N125" i="22"/>
  <c r="L125" i="22"/>
  <c r="I133" i="22"/>
  <c r="M125" i="22"/>
  <c r="K125" i="22"/>
  <c r="L11" i="25"/>
  <c r="H103" i="24"/>
  <c r="K79" i="22"/>
  <c r="N79" i="22"/>
  <c r="M79" i="22"/>
  <c r="L79" i="22"/>
  <c r="J79" i="22"/>
  <c r="J13" i="25"/>
  <c r="H211" i="24"/>
  <c r="C63" i="22"/>
  <c r="J155" i="22"/>
  <c r="M155" i="22"/>
  <c r="K155" i="22"/>
  <c r="N155" i="22"/>
  <c r="L155" i="22"/>
  <c r="L104" i="24"/>
  <c r="J256" i="24"/>
  <c r="J20" i="25"/>
  <c r="J196" i="24"/>
  <c r="J63" i="25"/>
  <c r="J108" i="25"/>
  <c r="D62" i="26"/>
  <c r="K18" i="26"/>
  <c r="J18" i="26"/>
  <c r="I18" i="26"/>
  <c r="M18" i="26"/>
  <c r="L18" i="26"/>
  <c r="F62" i="25"/>
  <c r="I100" i="27"/>
  <c r="K100" i="27"/>
  <c r="J100" i="27"/>
  <c r="L100" i="27"/>
  <c r="M100" i="27"/>
  <c r="L150" i="24"/>
  <c r="L15" i="25"/>
  <c r="H265" i="24"/>
  <c r="F208" i="24"/>
  <c r="F99" i="25"/>
  <c r="M100" i="26"/>
  <c r="I100" i="26"/>
  <c r="K100" i="26"/>
  <c r="L100" i="26"/>
  <c r="J100" i="26"/>
  <c r="C76" i="26"/>
  <c r="F84" i="25"/>
  <c r="K51" i="26"/>
  <c r="J51" i="26"/>
  <c r="M51" i="26"/>
  <c r="I51" i="26"/>
  <c r="L51" i="26"/>
  <c r="J114" i="26"/>
  <c r="I114" i="26"/>
  <c r="M114" i="26"/>
  <c r="L114" i="26"/>
  <c r="K114" i="26"/>
  <c r="L216" i="24"/>
  <c r="J43" i="25"/>
  <c r="H58" i="25"/>
  <c r="G76" i="26"/>
  <c r="J38" i="24"/>
  <c r="H236" i="24"/>
  <c r="J82" i="26"/>
  <c r="H90" i="26"/>
  <c r="I82" i="26"/>
  <c r="M82" i="26"/>
  <c r="L82" i="26"/>
  <c r="K82" i="26"/>
  <c r="F107" i="25"/>
  <c r="J24" i="26"/>
  <c r="M24" i="26"/>
  <c r="I24" i="26"/>
  <c r="L24" i="26"/>
  <c r="K24" i="26"/>
  <c r="J42" i="26"/>
  <c r="I42" i="26"/>
  <c r="M42" i="26"/>
  <c r="L42" i="26"/>
  <c r="K42" i="26"/>
  <c r="H187" i="24"/>
  <c r="H102" i="25"/>
  <c r="K120" i="26"/>
  <c r="J120" i="26"/>
  <c r="I120" i="26"/>
  <c r="M120" i="26"/>
  <c r="L120" i="26"/>
  <c r="G34" i="27"/>
  <c r="H11" i="30"/>
  <c r="L120" i="24"/>
  <c r="J119" i="24"/>
  <c r="L11" i="22"/>
  <c r="K11" i="22"/>
  <c r="N11" i="22"/>
  <c r="M11" i="22"/>
  <c r="J11" i="22"/>
  <c r="H19" i="21"/>
  <c r="J19" i="21"/>
  <c r="I19" i="21"/>
  <c r="M71" i="22"/>
  <c r="K71" i="22"/>
  <c r="N71" i="22"/>
  <c r="L71" i="22"/>
  <c r="J71" i="22"/>
  <c r="F14" i="24"/>
  <c r="L229" i="24"/>
  <c r="L35" i="24"/>
  <c r="H99" i="21"/>
  <c r="I99" i="21"/>
  <c r="J99" i="21"/>
  <c r="D162" i="21"/>
  <c r="I63" i="21"/>
  <c r="J63" i="21"/>
  <c r="H63" i="21"/>
  <c r="H85" i="21"/>
  <c r="I85" i="21"/>
  <c r="J85" i="21"/>
  <c r="H99" i="24"/>
  <c r="D77" i="22"/>
  <c r="H20" i="21"/>
  <c r="J20" i="21"/>
  <c r="I20" i="21"/>
  <c r="J73" i="22"/>
  <c r="L73" i="22"/>
  <c r="N73" i="22"/>
  <c r="M73" i="22"/>
  <c r="K73" i="22"/>
  <c r="F17" i="24"/>
  <c r="F265" i="24"/>
  <c r="L39" i="24"/>
  <c r="S20" i="21"/>
  <c r="T20" i="21"/>
  <c r="R20" i="21"/>
  <c r="F18" i="24"/>
  <c r="L263" i="24"/>
  <c r="L41" i="24"/>
  <c r="F82" i="24"/>
  <c r="N33" i="22"/>
  <c r="J33" i="22"/>
  <c r="L33" i="22"/>
  <c r="K33" i="22"/>
  <c r="M33" i="22"/>
  <c r="M109" i="22"/>
  <c r="K109" i="22"/>
  <c r="L109" i="22"/>
  <c r="N109" i="22"/>
  <c r="J109" i="22"/>
  <c r="L241" i="24"/>
  <c r="J105" i="24"/>
  <c r="J106" i="24"/>
  <c r="J158" i="21"/>
  <c r="I158" i="21"/>
  <c r="H158" i="21"/>
  <c r="C161" i="22"/>
  <c r="F213" i="24"/>
  <c r="L42" i="24"/>
  <c r="H166" i="24"/>
  <c r="L13" i="24"/>
  <c r="L20" i="22"/>
  <c r="K20" i="22"/>
  <c r="N20" i="22"/>
  <c r="M20" i="22"/>
  <c r="J20" i="22"/>
  <c r="F10" i="24"/>
  <c r="L61" i="25"/>
  <c r="F9" i="25"/>
  <c r="L99" i="24"/>
  <c r="I152" i="21"/>
  <c r="H152" i="21"/>
  <c r="J152" i="21"/>
  <c r="F261" i="24"/>
  <c r="D147" i="22"/>
  <c r="L34" i="24"/>
  <c r="L148" i="24"/>
  <c r="L21" i="25"/>
  <c r="L19" i="24"/>
  <c r="J127" i="24"/>
  <c r="F12" i="24"/>
  <c r="F190" i="24"/>
  <c r="J18" i="24"/>
  <c r="J104" i="22"/>
  <c r="K104" i="22"/>
  <c r="L104" i="22"/>
  <c r="N104" i="22"/>
  <c r="M104" i="22"/>
  <c r="F191" i="24"/>
  <c r="N153" i="22"/>
  <c r="M153" i="22"/>
  <c r="J153" i="22"/>
  <c r="L153" i="22"/>
  <c r="I161" i="22"/>
  <c r="K153" i="22"/>
  <c r="F147" i="22"/>
  <c r="L101" i="24"/>
  <c r="J21" i="24"/>
  <c r="M31" i="22"/>
  <c r="L31" i="22"/>
  <c r="K31" i="22"/>
  <c r="J31" i="22"/>
  <c r="N31" i="22"/>
  <c r="L107" i="22"/>
  <c r="J107" i="22"/>
  <c r="N107" i="22"/>
  <c r="M107" i="22"/>
  <c r="K107" i="22"/>
  <c r="M128" i="22"/>
  <c r="K128" i="22"/>
  <c r="L128" i="22"/>
  <c r="N128" i="22"/>
  <c r="J128" i="22"/>
  <c r="L86" i="24"/>
  <c r="H240" i="24"/>
  <c r="L10" i="25"/>
  <c r="F217" i="24"/>
  <c r="I156" i="21"/>
  <c r="H156" i="21"/>
  <c r="J156" i="21"/>
  <c r="H39" i="25"/>
  <c r="C91" i="22"/>
  <c r="L143" i="22"/>
  <c r="N143" i="22"/>
  <c r="J143" i="22"/>
  <c r="M143" i="22"/>
  <c r="K143" i="22"/>
  <c r="H41" i="24"/>
  <c r="J164" i="24"/>
  <c r="F38" i="25"/>
  <c r="J122" i="24"/>
  <c r="F172" i="24"/>
  <c r="H32" i="25"/>
  <c r="I74" i="26"/>
  <c r="K74" i="26"/>
  <c r="M74" i="26"/>
  <c r="J74" i="26"/>
  <c r="L74" i="26"/>
  <c r="K43" i="26"/>
  <c r="M43" i="26"/>
  <c r="I43" i="26"/>
  <c r="L43" i="26"/>
  <c r="J43" i="26"/>
  <c r="J83" i="25"/>
  <c r="I93" i="26"/>
  <c r="M93" i="26"/>
  <c r="L93" i="26"/>
  <c r="K93" i="26"/>
  <c r="J93" i="26"/>
  <c r="D34" i="26"/>
  <c r="F256" i="24"/>
  <c r="L40" i="26"/>
  <c r="I40" i="26"/>
  <c r="H48" i="26"/>
  <c r="M40" i="26"/>
  <c r="K40" i="26"/>
  <c r="J40" i="26"/>
  <c r="H38" i="25"/>
  <c r="D90" i="26"/>
  <c r="J218" i="24"/>
  <c r="J185" i="24"/>
  <c r="F85" i="25"/>
  <c r="H239" i="24"/>
  <c r="H147" i="22"/>
  <c r="H170" i="24"/>
  <c r="F106" i="25"/>
  <c r="J106" i="25"/>
  <c r="L80" i="27"/>
  <c r="K80" i="27"/>
  <c r="I80" i="27"/>
  <c r="J80" i="27"/>
  <c r="M80" i="27"/>
  <c r="F100" i="30"/>
  <c r="J26" i="21"/>
  <c r="H26" i="21"/>
  <c r="I26" i="21"/>
  <c r="J33" i="24"/>
  <c r="E36" i="21"/>
  <c r="F64" i="21"/>
  <c r="S11" i="21"/>
  <c r="T11" i="21"/>
  <c r="R11" i="21"/>
  <c r="I73" i="21"/>
  <c r="J73" i="21"/>
  <c r="H73" i="21"/>
  <c r="I122" i="21"/>
  <c r="H122" i="21"/>
  <c r="J122" i="21"/>
  <c r="J54" i="22"/>
  <c r="N54" i="22"/>
  <c r="L54" i="22"/>
  <c r="K54" i="22"/>
  <c r="M54" i="22"/>
  <c r="G147" i="22"/>
  <c r="F123" i="24"/>
  <c r="J28" i="21"/>
  <c r="I28" i="21"/>
  <c r="H28" i="21"/>
  <c r="G36" i="21"/>
  <c r="J95" i="21"/>
  <c r="H95" i="21"/>
  <c r="I95" i="21"/>
  <c r="C21" i="22"/>
  <c r="E91" i="22"/>
  <c r="H36" i="24"/>
  <c r="F76" i="24"/>
  <c r="J89" i="21"/>
  <c r="H89" i="21"/>
  <c r="I89" i="21"/>
  <c r="I29" i="21"/>
  <c r="H29" i="21"/>
  <c r="J29" i="21"/>
  <c r="M84" i="22"/>
  <c r="K84" i="22"/>
  <c r="L84" i="22"/>
  <c r="J84" i="22"/>
  <c r="N84" i="22"/>
  <c r="H39" i="24"/>
  <c r="K139" i="22"/>
  <c r="J139" i="22"/>
  <c r="M139" i="22"/>
  <c r="N139" i="22"/>
  <c r="L139" i="22"/>
  <c r="I147" i="22"/>
  <c r="F21" i="22"/>
  <c r="F79" i="24"/>
  <c r="F106" i="24"/>
  <c r="L43" i="24"/>
  <c r="J99" i="24"/>
  <c r="J117" i="22"/>
  <c r="L117" i="22"/>
  <c r="N117" i="22"/>
  <c r="K117" i="22"/>
  <c r="M117" i="22"/>
  <c r="L33" i="25"/>
  <c r="F105" i="22"/>
  <c r="F129" i="24"/>
  <c r="H9" i="25"/>
  <c r="M72" i="22"/>
  <c r="J72" i="22"/>
  <c r="L72" i="22"/>
  <c r="N72" i="22"/>
  <c r="K72" i="22"/>
  <c r="L13" i="22"/>
  <c r="I21" i="22"/>
  <c r="M13" i="22"/>
  <c r="K13" i="22"/>
  <c r="N13" i="22"/>
  <c r="J13" i="22"/>
  <c r="F9" i="24"/>
  <c r="J35" i="25"/>
  <c r="J186" i="24"/>
  <c r="I91" i="22"/>
  <c r="M83" i="22"/>
  <c r="L83" i="22"/>
  <c r="K83" i="22"/>
  <c r="J83" i="22"/>
  <c r="N83" i="22"/>
  <c r="J163" i="24"/>
  <c r="D91" i="22"/>
  <c r="J10" i="25"/>
  <c r="H196" i="24"/>
  <c r="K66" i="22"/>
  <c r="L66" i="22"/>
  <c r="N66" i="22"/>
  <c r="M66" i="22"/>
  <c r="J66" i="22"/>
  <c r="M150" i="22"/>
  <c r="K150" i="22"/>
  <c r="N150" i="22"/>
  <c r="L150" i="22"/>
  <c r="J150" i="22"/>
  <c r="J160" i="21"/>
  <c r="I160" i="21"/>
  <c r="H160" i="21"/>
  <c r="M12" i="22"/>
  <c r="K12" i="22"/>
  <c r="L12" i="22"/>
  <c r="N12" i="22"/>
  <c r="J12" i="22"/>
  <c r="H233" i="24"/>
  <c r="L53" i="24"/>
  <c r="J85" i="22"/>
  <c r="K85" i="22"/>
  <c r="L85" i="22"/>
  <c r="N85" i="22"/>
  <c r="M85" i="22"/>
  <c r="L97" i="24"/>
  <c r="J187" i="24"/>
  <c r="H31" i="24"/>
  <c r="L19" i="25"/>
  <c r="H12" i="25"/>
  <c r="L63" i="24"/>
  <c r="N40" i="22"/>
  <c r="K40" i="22"/>
  <c r="M40" i="22"/>
  <c r="L40" i="22"/>
  <c r="J40" i="22"/>
  <c r="H10" i="25"/>
  <c r="L125" i="24"/>
  <c r="L105" i="24"/>
  <c r="H122" i="24"/>
  <c r="L262" i="24"/>
  <c r="H91" i="22"/>
  <c r="E49" i="22"/>
  <c r="M115" i="22"/>
  <c r="K115" i="22"/>
  <c r="L115" i="22"/>
  <c r="N115" i="22"/>
  <c r="J115" i="22"/>
  <c r="F20" i="25"/>
  <c r="H49" i="22"/>
  <c r="L10" i="24"/>
  <c r="F124" i="24"/>
  <c r="J264" i="24"/>
  <c r="L70" i="22"/>
  <c r="K70" i="22"/>
  <c r="J70" i="22"/>
  <c r="N70" i="22"/>
  <c r="M70" i="22"/>
  <c r="F12" i="25"/>
  <c r="F97" i="24"/>
  <c r="L264" i="24"/>
  <c r="J255" i="24"/>
  <c r="L188" i="24"/>
  <c r="H59" i="25"/>
  <c r="I39" i="26"/>
  <c r="L39" i="26"/>
  <c r="M39" i="26"/>
  <c r="J39" i="26"/>
  <c r="K39" i="26"/>
  <c r="J98" i="27"/>
  <c r="K98" i="27"/>
  <c r="M98" i="27"/>
  <c r="L98" i="27"/>
  <c r="I98" i="27"/>
  <c r="J146" i="24"/>
  <c r="F101" i="25"/>
  <c r="M98" i="26"/>
  <c r="L98" i="26"/>
  <c r="K98" i="26"/>
  <c r="J98" i="26"/>
  <c r="I98" i="26"/>
  <c r="E76" i="26"/>
  <c r="J70" i="26"/>
  <c r="L70" i="26"/>
  <c r="K70" i="26"/>
  <c r="I70" i="26"/>
  <c r="M70" i="26"/>
  <c r="J152" i="27"/>
  <c r="K152" i="27"/>
  <c r="I152" i="27"/>
  <c r="H160" i="27"/>
  <c r="M152" i="27"/>
  <c r="L152" i="27"/>
  <c r="L191" i="24"/>
  <c r="H83" i="25"/>
  <c r="F10" i="25"/>
  <c r="K87" i="26"/>
  <c r="J87" i="26"/>
  <c r="I87" i="26"/>
  <c r="M87" i="26"/>
  <c r="L87" i="26"/>
  <c r="K81" i="26"/>
  <c r="J81" i="26"/>
  <c r="I81" i="26"/>
  <c r="M81" i="26"/>
  <c r="L81" i="26"/>
  <c r="J80" i="25"/>
  <c r="J98" i="21"/>
  <c r="H98" i="21"/>
  <c r="I98" i="21"/>
  <c r="G106" i="21"/>
  <c r="I34" i="21"/>
  <c r="J34" i="21"/>
  <c r="H34" i="21"/>
  <c r="L58" i="24"/>
  <c r="J98" i="24"/>
  <c r="L14" i="24"/>
  <c r="R15" i="21"/>
  <c r="S15" i="21"/>
  <c r="T15" i="21"/>
  <c r="N62" i="22"/>
  <c r="L62" i="22"/>
  <c r="M62" i="22"/>
  <c r="J62" i="22"/>
  <c r="K62" i="22"/>
  <c r="L175" i="24"/>
  <c r="J13" i="24"/>
  <c r="J38" i="21"/>
  <c r="H38" i="21"/>
  <c r="I38" i="21"/>
  <c r="J93" i="22"/>
  <c r="L93" i="22"/>
  <c r="K93" i="22"/>
  <c r="N93" i="22"/>
  <c r="M93" i="22"/>
  <c r="C105" i="22"/>
  <c r="H101" i="24"/>
  <c r="I39" i="21"/>
  <c r="J39" i="21"/>
  <c r="H39" i="21"/>
  <c r="I137" i="21"/>
  <c r="J137" i="21"/>
  <c r="H137" i="21"/>
  <c r="J102" i="24"/>
  <c r="L40" i="24"/>
  <c r="H145" i="24"/>
  <c r="L53" i="22"/>
  <c r="N53" i="22"/>
  <c r="K53" i="22"/>
  <c r="J53" i="22"/>
  <c r="M53" i="22"/>
  <c r="H147" i="21"/>
  <c r="J147" i="21"/>
  <c r="I147" i="21"/>
  <c r="F146" i="24"/>
  <c r="F19" i="25"/>
  <c r="L129" i="22"/>
  <c r="N129" i="22"/>
  <c r="J129" i="22"/>
  <c r="M129" i="22"/>
  <c r="K129" i="22"/>
  <c r="F17" i="25"/>
  <c r="J109" i="24"/>
  <c r="K140" i="22"/>
  <c r="L140" i="22"/>
  <c r="J140" i="22"/>
  <c r="N140" i="22"/>
  <c r="M140" i="22"/>
  <c r="H42" i="25"/>
  <c r="J216" i="24"/>
  <c r="L74" i="22"/>
  <c r="J74" i="22"/>
  <c r="K74" i="22"/>
  <c r="N74" i="22"/>
  <c r="M74" i="22"/>
  <c r="L16" i="24"/>
  <c r="G105" i="22"/>
  <c r="N123" i="22"/>
  <c r="L123" i="22"/>
  <c r="M123" i="22"/>
  <c r="J123" i="22"/>
  <c r="K123" i="22"/>
  <c r="J101" i="24"/>
  <c r="H188" i="24"/>
  <c r="F125" i="24"/>
  <c r="F40" i="25"/>
  <c r="J56" i="24"/>
  <c r="M142" i="22"/>
  <c r="J142" i="22"/>
  <c r="K142" i="22"/>
  <c r="L142" i="22"/>
  <c r="N142" i="22"/>
  <c r="J59" i="25"/>
  <c r="H31" i="25"/>
  <c r="H218" i="24"/>
  <c r="L9" i="24"/>
  <c r="H123" i="24"/>
  <c r="L48" i="22"/>
  <c r="K48" i="22"/>
  <c r="N48" i="22"/>
  <c r="J48" i="22"/>
  <c r="M48" i="22"/>
  <c r="C133" i="22"/>
  <c r="J144" i="21"/>
  <c r="H144" i="21"/>
  <c r="I144" i="21"/>
  <c r="L171" i="24"/>
  <c r="G133" i="22"/>
  <c r="J129" i="24"/>
  <c r="J20" i="24"/>
  <c r="J17" i="24"/>
  <c r="J142" i="24"/>
  <c r="J15" i="25"/>
  <c r="K51" i="22"/>
  <c r="J51" i="22"/>
  <c r="N51" i="22"/>
  <c r="M51" i="22"/>
  <c r="L51" i="22"/>
  <c r="H145" i="21"/>
  <c r="I145" i="21"/>
  <c r="J145" i="21"/>
  <c r="N126" i="22"/>
  <c r="M126" i="22"/>
  <c r="L126" i="22"/>
  <c r="K126" i="22"/>
  <c r="J126" i="22"/>
  <c r="C35" i="22"/>
  <c r="J141" i="24"/>
  <c r="L127" i="22"/>
  <c r="J127" i="22"/>
  <c r="N127" i="22"/>
  <c r="M127" i="22"/>
  <c r="K127" i="22"/>
  <c r="L192" i="24"/>
  <c r="H97" i="25"/>
  <c r="M46" i="26"/>
  <c r="L46" i="26"/>
  <c r="K46" i="26"/>
  <c r="I46" i="26"/>
  <c r="J46" i="26"/>
  <c r="H55" i="25"/>
  <c r="G90" i="26"/>
  <c r="L18" i="25"/>
  <c r="H234" i="24"/>
  <c r="H217" i="24"/>
  <c r="F164" i="24"/>
  <c r="F15" i="25"/>
  <c r="M12" i="26"/>
  <c r="L12" i="26"/>
  <c r="K12" i="26"/>
  <c r="I12" i="26"/>
  <c r="H20" i="26"/>
  <c r="J12" i="26"/>
  <c r="J56" i="25"/>
  <c r="F90" i="26"/>
  <c r="I134" i="26"/>
  <c r="M134" i="26"/>
  <c r="J134" i="26"/>
  <c r="K134" i="26"/>
  <c r="L134" i="26"/>
  <c r="H124" i="24"/>
  <c r="H209" i="24"/>
  <c r="E48" i="27"/>
  <c r="F211" i="24"/>
  <c r="L36" i="26"/>
  <c r="I36" i="26"/>
  <c r="K36" i="26"/>
  <c r="J36" i="26"/>
  <c r="M36" i="26"/>
  <c r="K140" i="26"/>
  <c r="J140" i="26"/>
  <c r="I140" i="26"/>
  <c r="M140" i="26"/>
  <c r="L140" i="26"/>
  <c r="F37" i="25"/>
  <c r="K125" i="27"/>
  <c r="J125" i="27"/>
  <c r="I125" i="27"/>
  <c r="M125" i="27"/>
  <c r="L125" i="27"/>
  <c r="F186" i="24"/>
  <c r="F16" i="25"/>
  <c r="J11" i="25"/>
  <c r="J82" i="25"/>
  <c r="H65" i="25"/>
  <c r="J57" i="25"/>
  <c r="J11" i="30"/>
  <c r="H20" i="30"/>
  <c r="H31" i="30"/>
  <c r="I44" i="21"/>
  <c r="H44" i="21"/>
  <c r="J44" i="21"/>
  <c r="Z14" i="22"/>
  <c r="X14" i="22"/>
  <c r="AA14" i="22"/>
  <c r="Y14" i="22"/>
  <c r="AB14" i="22"/>
  <c r="L99" i="22"/>
  <c r="K99" i="22"/>
  <c r="J99" i="22"/>
  <c r="N99" i="22"/>
  <c r="M99" i="22"/>
  <c r="H15" i="24"/>
  <c r="R19" i="21"/>
  <c r="S19" i="21"/>
  <c r="T19" i="21"/>
  <c r="H85" i="24"/>
  <c r="J239" i="24"/>
  <c r="L38" i="24"/>
  <c r="I46" i="21"/>
  <c r="J46" i="21"/>
  <c r="H46" i="21"/>
  <c r="F84" i="24"/>
  <c r="E134" i="21"/>
  <c r="E35" i="22"/>
  <c r="L101" i="22"/>
  <c r="K101" i="22"/>
  <c r="N101" i="22"/>
  <c r="M101" i="22"/>
  <c r="J101" i="22"/>
  <c r="J108" i="24"/>
  <c r="F35" i="22"/>
  <c r="H18" i="24"/>
  <c r="F145" i="24"/>
  <c r="H175" i="24"/>
  <c r="J47" i="21"/>
  <c r="H47" i="21"/>
  <c r="I47" i="21"/>
  <c r="H127" i="21"/>
  <c r="I127" i="21"/>
  <c r="J127" i="21"/>
  <c r="L28" i="22"/>
  <c r="K28" i="22"/>
  <c r="N28" i="22"/>
  <c r="J28" i="22"/>
  <c r="M28" i="22"/>
  <c r="F120" i="24"/>
  <c r="L31" i="24"/>
  <c r="L147" i="24"/>
  <c r="L14" i="25"/>
  <c r="L215" i="24"/>
  <c r="L61" i="22"/>
  <c r="K61" i="22"/>
  <c r="N61" i="22"/>
  <c r="M61" i="22"/>
  <c r="J61" i="22"/>
  <c r="I157" i="21"/>
  <c r="J157" i="21"/>
  <c r="H157" i="21"/>
  <c r="J40" i="25"/>
  <c r="L237" i="24"/>
  <c r="F41" i="24"/>
  <c r="E147" i="22"/>
  <c r="J39" i="25"/>
  <c r="J18" i="25"/>
  <c r="L214" i="24"/>
  <c r="L12" i="24"/>
  <c r="I35" i="22"/>
  <c r="N27" i="22"/>
  <c r="M27" i="22"/>
  <c r="L27" i="22"/>
  <c r="K27" i="22"/>
  <c r="J27" i="22"/>
  <c r="L76" i="24"/>
  <c r="D35" i="22"/>
  <c r="F107" i="24"/>
  <c r="L197" i="24"/>
  <c r="N131" i="22"/>
  <c r="J131" i="22"/>
  <c r="L131" i="22"/>
  <c r="M131" i="22"/>
  <c r="K131" i="22"/>
  <c r="J208" i="24"/>
  <c r="F77" i="22"/>
  <c r="L79" i="24"/>
  <c r="F102" i="24"/>
  <c r="J238" i="24"/>
  <c r="L185" i="24"/>
  <c r="H154" i="21"/>
  <c r="I154" i="21"/>
  <c r="J154" i="21"/>
  <c r="G162" i="21"/>
  <c r="E133" i="22"/>
  <c r="J39" i="24"/>
  <c r="J34" i="25"/>
  <c r="J195" i="24"/>
  <c r="L59" i="22"/>
  <c r="N59" i="22"/>
  <c r="K59" i="22"/>
  <c r="M59" i="22"/>
  <c r="J59" i="22"/>
  <c r="H155" i="21"/>
  <c r="I155" i="21"/>
  <c r="J155" i="21"/>
  <c r="H38" i="24"/>
  <c r="H152" i="24"/>
  <c r="H36" i="25"/>
  <c r="J135" i="22"/>
  <c r="L135" i="22"/>
  <c r="M135" i="22"/>
  <c r="K135" i="22"/>
  <c r="N135" i="22"/>
  <c r="H21" i="22"/>
  <c r="L106" i="24"/>
  <c r="C119" i="22"/>
  <c r="J217" i="24"/>
  <c r="H37" i="24"/>
  <c r="H34" i="25"/>
  <c r="H168" i="24"/>
  <c r="J14" i="25"/>
  <c r="F216" i="24"/>
  <c r="H82" i="25"/>
  <c r="L65" i="26"/>
  <c r="J65" i="26"/>
  <c r="I65" i="26"/>
  <c r="M65" i="26"/>
  <c r="K65" i="26"/>
  <c r="L256" i="24"/>
  <c r="F34" i="25"/>
  <c r="H85" i="25"/>
  <c r="M96" i="26"/>
  <c r="L96" i="26"/>
  <c r="J96" i="26"/>
  <c r="I96" i="26"/>
  <c r="H104" i="26"/>
  <c r="K96" i="26"/>
  <c r="L127" i="26"/>
  <c r="K127" i="26"/>
  <c r="J127" i="26"/>
  <c r="I127" i="26"/>
  <c r="M127" i="26"/>
  <c r="I79" i="27"/>
  <c r="J79" i="27"/>
  <c r="M79" i="27"/>
  <c r="L79" i="27"/>
  <c r="K79" i="27"/>
  <c r="F219" i="24"/>
  <c r="H35" i="25"/>
  <c r="E104" i="26"/>
  <c r="F43" i="25"/>
  <c r="L210" i="24"/>
  <c r="H14" i="25"/>
  <c r="L9" i="25"/>
  <c r="F78" i="25"/>
  <c r="F214" i="24"/>
  <c r="C20" i="26"/>
  <c r="F90" i="27"/>
  <c r="J38" i="27"/>
  <c r="I38" i="27"/>
  <c r="L38" i="27"/>
  <c r="M38" i="27"/>
  <c r="K38" i="27"/>
  <c r="H166" i="30"/>
  <c r="F62" i="26"/>
  <c r="M57" i="27"/>
  <c r="L57" i="27"/>
  <c r="I57" i="27"/>
  <c r="K57" i="27"/>
  <c r="J57" i="27"/>
  <c r="F175" i="24"/>
  <c r="J33" i="25"/>
  <c r="J81" i="25"/>
  <c r="L95" i="26"/>
  <c r="J95" i="26"/>
  <c r="I95" i="26"/>
  <c r="K95" i="26"/>
  <c r="M95" i="26"/>
  <c r="L10" i="26"/>
  <c r="K10" i="26"/>
  <c r="I10" i="26"/>
  <c r="M10" i="26"/>
  <c r="J10" i="26"/>
  <c r="H41" i="25"/>
  <c r="J103" i="24"/>
  <c r="L208" i="24"/>
  <c r="J193" i="24"/>
  <c r="L130" i="24"/>
  <c r="J78" i="25"/>
  <c r="K58" i="26"/>
  <c r="J58" i="26"/>
  <c r="I58" i="26"/>
  <c r="M58" i="26"/>
  <c r="L58" i="26"/>
  <c r="H79" i="25"/>
  <c r="F62" i="27"/>
  <c r="L172" i="24"/>
  <c r="H56" i="25"/>
  <c r="H101" i="25"/>
  <c r="H33" i="25"/>
  <c r="L238" i="24"/>
  <c r="J168" i="24"/>
  <c r="J19" i="25"/>
  <c r="J75" i="25"/>
  <c r="K22" i="26"/>
  <c r="J22" i="26"/>
  <c r="I22" i="26"/>
  <c r="M22" i="26"/>
  <c r="L22" i="26"/>
  <c r="J109" i="25"/>
  <c r="E118" i="26"/>
  <c r="H212" i="24"/>
  <c r="F197" i="24"/>
  <c r="J86" i="25"/>
  <c r="I27" i="26"/>
  <c r="M27" i="26"/>
  <c r="L27" i="26"/>
  <c r="K27" i="26"/>
  <c r="J27" i="26"/>
  <c r="H87" i="25"/>
  <c r="I99" i="26"/>
  <c r="M99" i="26"/>
  <c r="K99" i="26"/>
  <c r="L99" i="26"/>
  <c r="J99" i="26"/>
  <c r="L40" i="30"/>
  <c r="J232" i="24"/>
  <c r="J215" i="24"/>
  <c r="L152" i="24"/>
  <c r="H21" i="25"/>
  <c r="M102" i="26"/>
  <c r="K102" i="26"/>
  <c r="J102" i="26"/>
  <c r="I102" i="26"/>
  <c r="L102" i="26"/>
  <c r="F79" i="25"/>
  <c r="H109" i="25"/>
  <c r="H62" i="25"/>
  <c r="K137" i="27"/>
  <c r="J137" i="27"/>
  <c r="I137" i="27"/>
  <c r="M137" i="27"/>
  <c r="L137" i="27"/>
  <c r="F146" i="27"/>
  <c r="M89" i="27"/>
  <c r="L89" i="27"/>
  <c r="J89" i="27"/>
  <c r="K89" i="27"/>
  <c r="I89" i="27"/>
  <c r="I117" i="27"/>
  <c r="M117" i="27"/>
  <c r="K117" i="27"/>
  <c r="L117" i="27"/>
  <c r="J117" i="27"/>
  <c r="J13" i="30"/>
  <c r="H236" i="30"/>
  <c r="J105" i="25"/>
  <c r="H106" i="25"/>
  <c r="M103" i="26"/>
  <c r="L103" i="26"/>
  <c r="I103" i="26"/>
  <c r="K103" i="26"/>
  <c r="J103" i="26"/>
  <c r="F60" i="25"/>
  <c r="I84" i="26"/>
  <c r="M84" i="26"/>
  <c r="K84" i="26"/>
  <c r="J84" i="26"/>
  <c r="L84" i="26"/>
  <c r="H103" i="25"/>
  <c r="J210" i="24"/>
  <c r="L258" i="24"/>
  <c r="G20" i="26"/>
  <c r="H80" i="25"/>
  <c r="M89" i="26"/>
  <c r="L89" i="26"/>
  <c r="J89" i="26"/>
  <c r="I89" i="26"/>
  <c r="K89" i="26"/>
  <c r="F81" i="25"/>
  <c r="H146" i="24"/>
  <c r="H11" i="25"/>
  <c r="F80" i="25"/>
  <c r="L139" i="26"/>
  <c r="K139" i="26"/>
  <c r="J139" i="26"/>
  <c r="I139" i="26"/>
  <c r="M139" i="26"/>
  <c r="F35" i="25"/>
  <c r="J240" i="24"/>
  <c r="H231" i="24"/>
  <c r="H77" i="25"/>
  <c r="M53" i="26"/>
  <c r="L53" i="26"/>
  <c r="J53" i="26"/>
  <c r="I53" i="26"/>
  <c r="K53" i="26"/>
  <c r="M8" i="26"/>
  <c r="K8" i="26"/>
  <c r="J8" i="26"/>
  <c r="I8" i="26"/>
  <c r="L8" i="26"/>
  <c r="M71" i="26"/>
  <c r="L71" i="26"/>
  <c r="K71" i="26"/>
  <c r="J71" i="26"/>
  <c r="I71" i="26"/>
  <c r="F132" i="26"/>
  <c r="J130" i="24"/>
  <c r="F20" i="26"/>
  <c r="F104" i="25"/>
  <c r="M113" i="26"/>
  <c r="L113" i="26"/>
  <c r="K113" i="26"/>
  <c r="J113" i="26"/>
  <c r="I113" i="26"/>
  <c r="J75" i="31"/>
  <c r="F43" i="30"/>
  <c r="L122" i="30"/>
  <c r="J101" i="25"/>
  <c r="K19" i="26"/>
  <c r="J19" i="26"/>
  <c r="I19" i="26"/>
  <c r="M19" i="26"/>
  <c r="L19" i="26"/>
  <c r="F126" i="24"/>
  <c r="J237" i="24"/>
  <c r="L174" i="24"/>
  <c r="J38" i="25"/>
  <c r="I30" i="26"/>
  <c r="M30" i="26"/>
  <c r="L30" i="26"/>
  <c r="K30" i="26"/>
  <c r="J30" i="26"/>
  <c r="F150" i="24"/>
  <c r="K57" i="26"/>
  <c r="I57" i="26"/>
  <c r="J57" i="26"/>
  <c r="M57" i="26"/>
  <c r="L57" i="26"/>
  <c r="F109" i="25"/>
  <c r="H76" i="25"/>
  <c r="J11" i="24"/>
  <c r="L164" i="24"/>
  <c r="F21" i="25"/>
  <c r="J212" i="24"/>
  <c r="C62" i="26"/>
  <c r="J84" i="27"/>
  <c r="I84" i="27"/>
  <c r="M84" i="27"/>
  <c r="L84" i="27"/>
  <c r="K84" i="27"/>
  <c r="L128" i="24"/>
  <c r="F241" i="24"/>
  <c r="H61" i="25"/>
  <c r="M83" i="26"/>
  <c r="L83" i="26"/>
  <c r="K83" i="26"/>
  <c r="J83" i="26"/>
  <c r="I83" i="26"/>
  <c r="L52" i="26"/>
  <c r="K52" i="26"/>
  <c r="I52" i="26"/>
  <c r="J52" i="26"/>
  <c r="M52" i="26"/>
  <c r="H104" i="25"/>
  <c r="L71" i="27"/>
  <c r="K71" i="27"/>
  <c r="J71" i="27"/>
  <c r="I71" i="27"/>
  <c r="M71" i="27"/>
  <c r="J263" i="24"/>
  <c r="L196" i="24"/>
  <c r="C48" i="26"/>
  <c r="F76" i="26"/>
  <c r="F146" i="26"/>
  <c r="G160" i="26"/>
  <c r="K85" i="26"/>
  <c r="J85" i="26"/>
  <c r="M85" i="26"/>
  <c r="I85" i="26"/>
  <c r="L85" i="26"/>
  <c r="M115" i="26"/>
  <c r="L115" i="26"/>
  <c r="K115" i="26"/>
  <c r="J115" i="26"/>
  <c r="I115" i="26"/>
  <c r="M137" i="26"/>
  <c r="L137" i="26"/>
  <c r="J137" i="26"/>
  <c r="K137" i="26"/>
  <c r="I137" i="26"/>
  <c r="L9" i="30"/>
  <c r="J52" i="27"/>
  <c r="I52" i="27"/>
  <c r="M52" i="27"/>
  <c r="L52" i="27"/>
  <c r="K52" i="27"/>
  <c r="H122" i="30"/>
  <c r="L193" i="30"/>
  <c r="L235" i="24"/>
  <c r="F87" i="25"/>
  <c r="G104" i="26"/>
  <c r="M12" i="27"/>
  <c r="L12" i="27"/>
  <c r="K12" i="27"/>
  <c r="I12" i="27"/>
  <c r="J12" i="27"/>
  <c r="H20" i="27"/>
  <c r="J19" i="27"/>
  <c r="M19" i="27"/>
  <c r="I19" i="27"/>
  <c r="L19" i="27"/>
  <c r="K19" i="27"/>
  <c r="D161" i="22"/>
  <c r="J144" i="24"/>
  <c r="J9" i="25"/>
  <c r="F259" i="24"/>
  <c r="H192" i="24"/>
  <c r="J76" i="25"/>
  <c r="M92" i="26"/>
  <c r="L92" i="26"/>
  <c r="K92" i="26"/>
  <c r="J92" i="26"/>
  <c r="I92" i="26"/>
  <c r="J144" i="26"/>
  <c r="I144" i="26"/>
  <c r="M144" i="26"/>
  <c r="L144" i="26"/>
  <c r="K144" i="26"/>
  <c r="J31" i="25"/>
  <c r="J229" i="24"/>
  <c r="L166" i="24"/>
  <c r="L17" i="25"/>
  <c r="J64" i="25"/>
  <c r="F105" i="25"/>
  <c r="I45" i="26"/>
  <c r="L45" i="26"/>
  <c r="M45" i="26"/>
  <c r="K45" i="26"/>
  <c r="J45" i="26"/>
  <c r="H21" i="24"/>
  <c r="J174" i="24"/>
  <c r="F63" i="25"/>
  <c r="F230" i="24"/>
  <c r="F58" i="25"/>
  <c r="M86" i="26"/>
  <c r="L86" i="26"/>
  <c r="K86" i="26"/>
  <c r="J86" i="26"/>
  <c r="I86" i="26"/>
  <c r="F103" i="25"/>
  <c r="J27" i="27"/>
  <c r="M27" i="27"/>
  <c r="L27" i="27"/>
  <c r="K27" i="27"/>
  <c r="I27" i="27"/>
  <c r="F148" i="24"/>
  <c r="F13" i="25"/>
  <c r="L261" i="24"/>
  <c r="J84" i="25"/>
  <c r="D104" i="26"/>
  <c r="M15" i="26"/>
  <c r="K15" i="26"/>
  <c r="J15" i="26"/>
  <c r="L15" i="26"/>
  <c r="I15" i="26"/>
  <c r="J42" i="25"/>
  <c r="I79" i="26"/>
  <c r="M79" i="26"/>
  <c r="J79" i="26"/>
  <c r="L79" i="26"/>
  <c r="K79" i="26"/>
  <c r="L47" i="26"/>
  <c r="K47" i="26"/>
  <c r="J47" i="26"/>
  <c r="I47" i="26"/>
  <c r="M47" i="26"/>
  <c r="D160" i="26"/>
  <c r="H13" i="24"/>
  <c r="F32" i="25"/>
  <c r="L12" i="25"/>
  <c r="H214" i="24"/>
  <c r="H84" i="25"/>
  <c r="M80" i="26"/>
  <c r="K80" i="26"/>
  <c r="J80" i="26"/>
  <c r="I80" i="26"/>
  <c r="L80" i="26"/>
  <c r="M33" i="27"/>
  <c r="L33" i="27"/>
  <c r="K33" i="27"/>
  <c r="J33" i="27"/>
  <c r="I33" i="27"/>
  <c r="G118" i="26"/>
  <c r="F118" i="26"/>
  <c r="E34" i="27"/>
  <c r="F56" i="25"/>
  <c r="J98" i="25"/>
  <c r="J125" i="26"/>
  <c r="I125" i="26"/>
  <c r="M125" i="26"/>
  <c r="L125" i="26"/>
  <c r="K125" i="26"/>
  <c r="I141" i="26"/>
  <c r="M141" i="26"/>
  <c r="K141" i="26"/>
  <c r="L141" i="26"/>
  <c r="J141" i="26"/>
  <c r="F21" i="30"/>
  <c r="F152" i="30"/>
  <c r="F10" i="30"/>
  <c r="L219" i="30"/>
  <c r="L44" i="26"/>
  <c r="K44" i="26"/>
  <c r="J44" i="26"/>
  <c r="I44" i="26"/>
  <c r="M44" i="26"/>
  <c r="F97" i="25"/>
  <c r="L142" i="24"/>
  <c r="H257" i="24"/>
  <c r="J65" i="25"/>
  <c r="K38" i="26"/>
  <c r="M38" i="26"/>
  <c r="J38" i="26"/>
  <c r="I38" i="26"/>
  <c r="L38" i="26"/>
  <c r="E34" i="26"/>
  <c r="H105" i="25"/>
  <c r="H63" i="25"/>
  <c r="L56" i="26"/>
  <c r="K56" i="26"/>
  <c r="I56" i="26"/>
  <c r="J56" i="26"/>
  <c r="M56" i="26"/>
  <c r="J58" i="27"/>
  <c r="I58" i="27"/>
  <c r="M58" i="27"/>
  <c r="L58" i="27"/>
  <c r="K58" i="27"/>
  <c r="H260" i="24"/>
  <c r="M29" i="26"/>
  <c r="L29" i="26"/>
  <c r="K29" i="26"/>
  <c r="J29" i="26"/>
  <c r="I29" i="26"/>
  <c r="F98" i="25"/>
  <c r="M61" i="26"/>
  <c r="K61" i="26"/>
  <c r="J61" i="26"/>
  <c r="I61" i="26"/>
  <c r="L61" i="26"/>
  <c r="M16" i="26"/>
  <c r="L16" i="26"/>
  <c r="K16" i="26"/>
  <c r="J16" i="26"/>
  <c r="I16" i="26"/>
  <c r="M45" i="27"/>
  <c r="L45" i="27"/>
  <c r="K45" i="27"/>
  <c r="I45" i="27"/>
  <c r="J45" i="27"/>
  <c r="H40" i="24"/>
  <c r="J100" i="25"/>
  <c r="I50" i="26"/>
  <c r="M50" i="26"/>
  <c r="L50" i="26"/>
  <c r="K50" i="26"/>
  <c r="J50" i="26"/>
  <c r="F54" i="25"/>
  <c r="J166" i="24"/>
  <c r="M136" i="26"/>
  <c r="L136" i="26"/>
  <c r="K136" i="26"/>
  <c r="J136" i="26"/>
  <c r="I136" i="26"/>
  <c r="L55" i="26"/>
  <c r="K55" i="26"/>
  <c r="J55" i="26"/>
  <c r="I55" i="26"/>
  <c r="M55" i="26"/>
  <c r="F76" i="25"/>
  <c r="M115" i="27"/>
  <c r="L115" i="27"/>
  <c r="J115" i="27"/>
  <c r="K115" i="27"/>
  <c r="I115" i="27"/>
  <c r="H32" i="24"/>
  <c r="J171" i="24"/>
  <c r="K59" i="27"/>
  <c r="J59" i="27"/>
  <c r="I59" i="27"/>
  <c r="M59" i="27"/>
  <c r="L59" i="27"/>
  <c r="I44" i="27"/>
  <c r="M44" i="27"/>
  <c r="K44" i="27"/>
  <c r="L44" i="27"/>
  <c r="J44" i="27"/>
  <c r="D90" i="27"/>
  <c r="L235" i="30"/>
  <c r="D20" i="26"/>
  <c r="J152" i="24"/>
  <c r="J17" i="25"/>
  <c r="F267" i="24"/>
  <c r="J103" i="25"/>
  <c r="I69" i="26"/>
  <c r="M69" i="26"/>
  <c r="K69" i="26"/>
  <c r="J69" i="26"/>
  <c r="L69" i="26"/>
  <c r="J61" i="25"/>
  <c r="F48" i="26"/>
  <c r="J19" i="24"/>
  <c r="F18" i="25"/>
  <c r="L218" i="24"/>
  <c r="J54" i="25"/>
  <c r="M64" i="26"/>
  <c r="K64" i="26"/>
  <c r="J64" i="26"/>
  <c r="L64" i="26"/>
  <c r="I64" i="26"/>
  <c r="J99" i="25"/>
  <c r="G62" i="26"/>
  <c r="M17" i="27"/>
  <c r="L17" i="27"/>
  <c r="K17" i="27"/>
  <c r="J17" i="27"/>
  <c r="I17" i="27"/>
  <c r="F194" i="24"/>
  <c r="H78" i="25"/>
  <c r="I60" i="26"/>
  <c r="M60" i="26"/>
  <c r="L60" i="26"/>
  <c r="K60" i="26"/>
  <c r="J60" i="26"/>
  <c r="H105" i="24"/>
  <c r="H195" i="24"/>
  <c r="F142" i="24"/>
  <c r="J260" i="24"/>
  <c r="F82" i="25"/>
  <c r="C34" i="26"/>
  <c r="J85" i="25"/>
  <c r="L169" i="24"/>
  <c r="L20" i="25"/>
  <c r="I23" i="26"/>
  <c r="J23" i="26"/>
  <c r="M23" i="26"/>
  <c r="L23" i="26"/>
  <c r="K23" i="26"/>
  <c r="J62" i="25"/>
  <c r="D76" i="26"/>
  <c r="J107" i="25"/>
  <c r="I73" i="26"/>
  <c r="M73" i="26"/>
  <c r="L73" i="26"/>
  <c r="K73" i="26"/>
  <c r="J73" i="26"/>
  <c r="D48" i="27"/>
  <c r="H97" i="24"/>
  <c r="L194" i="24"/>
  <c r="F189" i="24"/>
  <c r="L240" i="24"/>
  <c r="J78" i="26"/>
  <c r="I78" i="26"/>
  <c r="M78" i="26"/>
  <c r="L78" i="26"/>
  <c r="K78" i="26"/>
  <c r="E90" i="26"/>
  <c r="H60" i="25"/>
  <c r="M124" i="26"/>
  <c r="L124" i="26"/>
  <c r="K124" i="26"/>
  <c r="J124" i="26"/>
  <c r="I124" i="26"/>
  <c r="H132" i="26"/>
  <c r="K85" i="27"/>
  <c r="I85" i="27"/>
  <c r="J85" i="27"/>
  <c r="M85" i="27"/>
  <c r="L85" i="27"/>
  <c r="J69" i="27"/>
  <c r="I69" i="27"/>
  <c r="M69" i="27"/>
  <c r="K69" i="27"/>
  <c r="L69" i="27"/>
  <c r="J9" i="28"/>
  <c r="L9" i="28"/>
  <c r="M9" i="28"/>
  <c r="K9" i="28"/>
  <c r="I9" i="28"/>
  <c r="L70" i="27"/>
  <c r="M70" i="27"/>
  <c r="K70" i="27"/>
  <c r="J70" i="27"/>
  <c r="I70" i="27"/>
  <c r="I121" i="27"/>
  <c r="M121" i="27"/>
  <c r="L121" i="27"/>
  <c r="J121" i="27"/>
  <c r="K121" i="27"/>
  <c r="H144" i="30"/>
  <c r="Y10" i="35"/>
  <c r="X10" i="35"/>
  <c r="R8" i="42"/>
  <c r="S8" i="42"/>
  <c r="Q8" i="42"/>
  <c r="P8" i="42"/>
  <c r="T8" i="42"/>
  <c r="E62" i="26"/>
  <c r="F75" i="25"/>
  <c r="E90" i="27"/>
  <c r="L61" i="27"/>
  <c r="K61" i="27"/>
  <c r="J61" i="27"/>
  <c r="I61" i="27"/>
  <c r="M61" i="27"/>
  <c r="C20" i="27"/>
  <c r="L17" i="30"/>
  <c r="F165" i="30"/>
  <c r="K46" i="27"/>
  <c r="I46" i="27"/>
  <c r="J46" i="27"/>
  <c r="M46" i="27"/>
  <c r="L46" i="27"/>
  <c r="C146" i="26"/>
  <c r="C34" i="27"/>
  <c r="J128" i="26"/>
  <c r="I128" i="26"/>
  <c r="M128" i="26"/>
  <c r="L128" i="26"/>
  <c r="K128" i="26"/>
  <c r="I109" i="26"/>
  <c r="J109" i="26"/>
  <c r="L109" i="26"/>
  <c r="M109" i="26"/>
  <c r="K109" i="26"/>
  <c r="K150" i="27"/>
  <c r="J150" i="27"/>
  <c r="I150" i="27"/>
  <c r="M150" i="27"/>
  <c r="L150" i="27"/>
  <c r="L18" i="28"/>
  <c r="J18" i="28"/>
  <c r="I18" i="28"/>
  <c r="M18" i="28"/>
  <c r="K18" i="28"/>
  <c r="L36" i="30"/>
  <c r="K64" i="27"/>
  <c r="L64" i="27"/>
  <c r="J64" i="27"/>
  <c r="I64" i="27"/>
  <c r="M64" i="27"/>
  <c r="M145" i="26"/>
  <c r="I145" i="26"/>
  <c r="L145" i="26"/>
  <c r="K145" i="26"/>
  <c r="J145" i="26"/>
  <c r="J126" i="26"/>
  <c r="I126" i="26"/>
  <c r="M126" i="26"/>
  <c r="L126" i="26"/>
  <c r="K126" i="26"/>
  <c r="I23" i="27"/>
  <c r="M23" i="27"/>
  <c r="L23" i="27"/>
  <c r="K23" i="27"/>
  <c r="J23" i="27"/>
  <c r="L16" i="30"/>
  <c r="J60" i="25"/>
  <c r="L15" i="27"/>
  <c r="K15" i="27"/>
  <c r="J15" i="27"/>
  <c r="I15" i="27"/>
  <c r="M15" i="27"/>
  <c r="I42" i="27"/>
  <c r="M42" i="27"/>
  <c r="L42" i="27"/>
  <c r="K42" i="27"/>
  <c r="J42" i="27"/>
  <c r="K26" i="28"/>
  <c r="H34" i="28"/>
  <c r="I26" i="28"/>
  <c r="M26" i="28"/>
  <c r="L26" i="28"/>
  <c r="J26" i="28"/>
  <c r="H126" i="30"/>
  <c r="C62" i="27"/>
  <c r="M158" i="27"/>
  <c r="L158" i="27"/>
  <c r="K158" i="27"/>
  <c r="J158" i="27"/>
  <c r="I158" i="27"/>
  <c r="J41" i="27"/>
  <c r="I41" i="27"/>
  <c r="L41" i="27"/>
  <c r="M41" i="27"/>
  <c r="K41" i="27"/>
  <c r="F190" i="30"/>
  <c r="H216" i="30"/>
  <c r="L10" i="30"/>
  <c r="L163" i="30"/>
  <c r="L31" i="30"/>
  <c r="F40" i="30"/>
  <c r="L124" i="30"/>
  <c r="F98" i="30"/>
  <c r="J174" i="30"/>
  <c r="L150" i="30"/>
  <c r="S9" i="38"/>
  <c r="R9" i="38"/>
  <c r="Q9" i="38"/>
  <c r="P9" i="38"/>
  <c r="T9" i="38"/>
  <c r="H86" i="25"/>
  <c r="J53" i="25"/>
  <c r="J33" i="26"/>
  <c r="I33" i="26"/>
  <c r="M33" i="26"/>
  <c r="K33" i="26"/>
  <c r="L33" i="26"/>
  <c r="J31" i="27"/>
  <c r="I31" i="27"/>
  <c r="M31" i="27"/>
  <c r="L31" i="27"/>
  <c r="K31" i="27"/>
  <c r="M142" i="26"/>
  <c r="L142" i="26"/>
  <c r="K142" i="26"/>
  <c r="J142" i="26"/>
  <c r="I142" i="26"/>
  <c r="J87" i="27"/>
  <c r="I87" i="27"/>
  <c r="M87" i="27"/>
  <c r="L87" i="27"/>
  <c r="K87" i="27"/>
  <c r="E132" i="26"/>
  <c r="K66" i="27"/>
  <c r="J66" i="27"/>
  <c r="I66" i="27"/>
  <c r="M66" i="27"/>
  <c r="L66" i="27"/>
  <c r="J41" i="25"/>
  <c r="L108" i="26"/>
  <c r="I108" i="26"/>
  <c r="K108" i="26"/>
  <c r="M108" i="26"/>
  <c r="J108" i="26"/>
  <c r="M154" i="26"/>
  <c r="L154" i="26"/>
  <c r="K154" i="26"/>
  <c r="J154" i="26"/>
  <c r="I154" i="26"/>
  <c r="K135" i="26"/>
  <c r="I135" i="26"/>
  <c r="J135" i="26"/>
  <c r="M135" i="26"/>
  <c r="L135" i="26"/>
  <c r="J97" i="30"/>
  <c r="H54" i="25"/>
  <c r="E62" i="27"/>
  <c r="K141" i="27"/>
  <c r="I141" i="27"/>
  <c r="M141" i="27"/>
  <c r="L141" i="27"/>
  <c r="J141" i="27"/>
  <c r="F48" i="27"/>
  <c r="G146" i="26"/>
  <c r="H107" i="30"/>
  <c r="J87" i="25"/>
  <c r="L97" i="26"/>
  <c r="K97" i="26"/>
  <c r="J97" i="26"/>
  <c r="I97" i="26"/>
  <c r="M97" i="26"/>
  <c r="C132" i="26"/>
  <c r="K106" i="26"/>
  <c r="I106" i="26"/>
  <c r="M106" i="26"/>
  <c r="L106" i="26"/>
  <c r="J106" i="26"/>
  <c r="G62" i="27"/>
  <c r="M152" i="26"/>
  <c r="L152" i="26"/>
  <c r="K152" i="26"/>
  <c r="J152" i="26"/>
  <c r="I152" i="26"/>
  <c r="H160" i="26"/>
  <c r="I98" i="28"/>
  <c r="K98" i="28"/>
  <c r="L98" i="28"/>
  <c r="J98" i="28"/>
  <c r="M98" i="28"/>
  <c r="E20" i="26"/>
  <c r="D146" i="26"/>
  <c r="L68" i="27"/>
  <c r="K68" i="27"/>
  <c r="J68" i="27"/>
  <c r="I68" i="27"/>
  <c r="H76" i="27"/>
  <c r="M68" i="27"/>
  <c r="E20" i="27"/>
  <c r="H98" i="30"/>
  <c r="J88" i="26"/>
  <c r="M88" i="26"/>
  <c r="L88" i="26"/>
  <c r="K88" i="26"/>
  <c r="I88" i="26"/>
  <c r="H82" i="30"/>
  <c r="G118" i="27"/>
  <c r="H39" i="30"/>
  <c r="G160" i="27"/>
  <c r="H174" i="30"/>
  <c r="S7" i="39"/>
  <c r="R7" i="39"/>
  <c r="Q7" i="39"/>
  <c r="P7" i="39"/>
  <c r="T7" i="39"/>
  <c r="AA19" i="39" s="1"/>
  <c r="H9" i="30"/>
  <c r="H108" i="30"/>
  <c r="L236" i="30"/>
  <c r="F31" i="30"/>
  <c r="J210" i="30"/>
  <c r="J60" i="30"/>
  <c r="L42" i="30"/>
  <c r="H101" i="30"/>
  <c r="H163" i="30"/>
  <c r="L134" i="38"/>
  <c r="O134" i="38"/>
  <c r="N134" i="38"/>
  <c r="K134" i="38"/>
  <c r="M134" i="38"/>
  <c r="K130" i="27"/>
  <c r="I130" i="27"/>
  <c r="M130" i="27"/>
  <c r="L130" i="27"/>
  <c r="J130" i="27"/>
  <c r="H19" i="30"/>
  <c r="J79" i="25"/>
  <c r="J13" i="27"/>
  <c r="I13" i="27"/>
  <c r="M13" i="27"/>
  <c r="L13" i="27"/>
  <c r="K13" i="27"/>
  <c r="J46" i="28"/>
  <c r="I46" i="28"/>
  <c r="M46" i="28"/>
  <c r="K46" i="28"/>
  <c r="L46" i="28"/>
  <c r="L167" i="30"/>
  <c r="F83" i="25"/>
  <c r="C104" i="26"/>
  <c r="J24" i="27"/>
  <c r="K24" i="27"/>
  <c r="I24" i="27"/>
  <c r="M24" i="27"/>
  <c r="L24" i="27"/>
  <c r="F76" i="27"/>
  <c r="L101" i="27"/>
  <c r="I101" i="27"/>
  <c r="J101" i="27"/>
  <c r="M101" i="27"/>
  <c r="K101" i="27"/>
  <c r="M61" i="28"/>
  <c r="L61" i="28"/>
  <c r="J61" i="28"/>
  <c r="K61" i="28"/>
  <c r="I61" i="28"/>
  <c r="L189" i="30"/>
  <c r="L11" i="26"/>
  <c r="K11" i="26"/>
  <c r="J11" i="26"/>
  <c r="I11" i="26"/>
  <c r="M11" i="26"/>
  <c r="G90" i="27"/>
  <c r="L30" i="27"/>
  <c r="K30" i="27"/>
  <c r="J30" i="27"/>
  <c r="I30" i="27"/>
  <c r="M30" i="27"/>
  <c r="M11" i="27"/>
  <c r="L11" i="27"/>
  <c r="K11" i="27"/>
  <c r="J11" i="27"/>
  <c r="I11" i="27"/>
  <c r="J112" i="26"/>
  <c r="I112" i="26"/>
  <c r="M112" i="26"/>
  <c r="L112" i="26"/>
  <c r="K112" i="26"/>
  <c r="C160" i="27"/>
  <c r="F34" i="26"/>
  <c r="L151" i="26"/>
  <c r="K151" i="26"/>
  <c r="J151" i="26"/>
  <c r="I151" i="26"/>
  <c r="M151" i="26"/>
  <c r="K131" i="26"/>
  <c r="J131" i="26"/>
  <c r="I131" i="26"/>
  <c r="M131" i="26"/>
  <c r="L131" i="26"/>
  <c r="F34" i="27"/>
  <c r="H100" i="25"/>
  <c r="J107" i="27"/>
  <c r="I107" i="27"/>
  <c r="L107" i="27"/>
  <c r="M107" i="27"/>
  <c r="K107" i="27"/>
  <c r="L35" i="30"/>
  <c r="D76" i="27"/>
  <c r="D118" i="26"/>
  <c r="J126" i="30"/>
  <c r="H171" i="30"/>
  <c r="M141" i="42"/>
  <c r="N141" i="42"/>
  <c r="O141" i="42"/>
  <c r="L141" i="42"/>
  <c r="J10" i="30"/>
  <c r="L168" i="30"/>
  <c r="L81" i="30"/>
  <c r="H16" i="30"/>
  <c r="F192" i="30"/>
  <c r="F16" i="30"/>
  <c r="L104" i="30"/>
  <c r="J207" i="30"/>
  <c r="C146" i="27"/>
  <c r="L33" i="30"/>
  <c r="L98" i="30"/>
  <c r="L78" i="30"/>
  <c r="Q13" i="42"/>
  <c r="T13" i="42"/>
  <c r="R13" i="42"/>
  <c r="S13" i="42"/>
  <c r="P13" i="42"/>
  <c r="H258" i="30"/>
  <c r="R6" i="43"/>
  <c r="Q6" i="43"/>
  <c r="P6" i="43"/>
  <c r="O16" i="43"/>
  <c r="S6" i="43"/>
  <c r="T6" i="43"/>
  <c r="I59" i="26"/>
  <c r="M59" i="26"/>
  <c r="L59" i="26"/>
  <c r="J59" i="26"/>
  <c r="K59" i="26"/>
  <c r="M53" i="27"/>
  <c r="L53" i="27"/>
  <c r="K53" i="27"/>
  <c r="J53" i="27"/>
  <c r="I53" i="27"/>
  <c r="E76" i="27"/>
  <c r="M110" i="27"/>
  <c r="L110" i="27"/>
  <c r="K110" i="27"/>
  <c r="J110" i="27"/>
  <c r="I110" i="27"/>
  <c r="H118" i="27"/>
  <c r="H108" i="25"/>
  <c r="I32" i="27"/>
  <c r="M32" i="27"/>
  <c r="L32" i="27"/>
  <c r="K32" i="27"/>
  <c r="J32" i="27"/>
  <c r="D34" i="27"/>
  <c r="J143" i="27"/>
  <c r="I143" i="27"/>
  <c r="L143" i="27"/>
  <c r="M143" i="27"/>
  <c r="K143" i="27"/>
  <c r="L148" i="30"/>
  <c r="J110" i="26"/>
  <c r="I110" i="26"/>
  <c r="H118" i="26"/>
  <c r="M110" i="26"/>
  <c r="K110" i="26"/>
  <c r="L110" i="26"/>
  <c r="I150" i="26"/>
  <c r="M150" i="26"/>
  <c r="L150" i="26"/>
  <c r="K150" i="26"/>
  <c r="J150" i="26"/>
  <c r="L144" i="27"/>
  <c r="K144" i="27"/>
  <c r="J144" i="27"/>
  <c r="I144" i="27"/>
  <c r="M144" i="27"/>
  <c r="M50" i="27"/>
  <c r="L50" i="27"/>
  <c r="K50" i="27"/>
  <c r="I50" i="27"/>
  <c r="J50" i="27"/>
  <c r="G104" i="27"/>
  <c r="M9" i="27"/>
  <c r="L9" i="27"/>
  <c r="J9" i="27"/>
  <c r="K9" i="27"/>
  <c r="I9" i="27"/>
  <c r="J29" i="27"/>
  <c r="I29" i="27"/>
  <c r="M29" i="27"/>
  <c r="L29" i="27"/>
  <c r="K29" i="27"/>
  <c r="C118" i="26"/>
  <c r="M95" i="27"/>
  <c r="K95" i="27"/>
  <c r="L95" i="27"/>
  <c r="J95" i="27"/>
  <c r="I95" i="27"/>
  <c r="C48" i="27"/>
  <c r="L124" i="28"/>
  <c r="K124" i="28"/>
  <c r="J124" i="28"/>
  <c r="I124" i="28"/>
  <c r="M124" i="28"/>
  <c r="H132" i="28"/>
  <c r="E104" i="27"/>
  <c r="L123" i="26"/>
  <c r="K123" i="26"/>
  <c r="J123" i="26"/>
  <c r="M123" i="26"/>
  <c r="I123" i="26"/>
  <c r="M124" i="27"/>
  <c r="L124" i="27"/>
  <c r="K124" i="27"/>
  <c r="J124" i="27"/>
  <c r="H132" i="27"/>
  <c r="I124" i="27"/>
  <c r="H38" i="30"/>
  <c r="L185" i="30"/>
  <c r="F103" i="30"/>
  <c r="H32" i="30"/>
  <c r="F122" i="30"/>
  <c r="F104" i="30"/>
  <c r="L197" i="30"/>
  <c r="L64" i="30"/>
  <c r="F210" i="30"/>
  <c r="M140" i="43"/>
  <c r="L140" i="43"/>
  <c r="O140" i="43"/>
  <c r="N140" i="43"/>
  <c r="L10" i="28"/>
  <c r="K10" i="28"/>
  <c r="J10" i="28"/>
  <c r="M10" i="28"/>
  <c r="I10" i="28"/>
  <c r="I39" i="27"/>
  <c r="M39" i="27"/>
  <c r="L39" i="27"/>
  <c r="K39" i="27"/>
  <c r="J39" i="27"/>
  <c r="K121" i="26"/>
  <c r="J121" i="26"/>
  <c r="I121" i="26"/>
  <c r="L121" i="26"/>
  <c r="M121" i="26"/>
  <c r="J158" i="26"/>
  <c r="I158" i="26"/>
  <c r="M158" i="26"/>
  <c r="L158" i="26"/>
  <c r="K158" i="26"/>
  <c r="I93" i="27"/>
  <c r="J93" i="27"/>
  <c r="L93" i="27"/>
  <c r="M93" i="27"/>
  <c r="K93" i="27"/>
  <c r="G132" i="26"/>
  <c r="I37" i="26"/>
  <c r="M37" i="26"/>
  <c r="L37" i="26"/>
  <c r="K37" i="26"/>
  <c r="J37" i="26"/>
  <c r="K56" i="27"/>
  <c r="J56" i="27"/>
  <c r="M56" i="27"/>
  <c r="I56" i="27"/>
  <c r="L56" i="27"/>
  <c r="I37" i="27"/>
  <c r="M37" i="27"/>
  <c r="L37" i="27"/>
  <c r="K37" i="27"/>
  <c r="J37" i="27"/>
  <c r="H146" i="26"/>
  <c r="M138" i="26"/>
  <c r="L138" i="26"/>
  <c r="K138" i="26"/>
  <c r="J138" i="26"/>
  <c r="I138" i="26"/>
  <c r="K83" i="27"/>
  <c r="J83" i="27"/>
  <c r="I83" i="27"/>
  <c r="M83" i="27"/>
  <c r="L83" i="27"/>
  <c r="J19" i="30"/>
  <c r="M75" i="27"/>
  <c r="L75" i="27"/>
  <c r="K75" i="27"/>
  <c r="J75" i="27"/>
  <c r="I75" i="27"/>
  <c r="I157" i="26"/>
  <c r="L157" i="26"/>
  <c r="M157" i="26"/>
  <c r="K157" i="26"/>
  <c r="J157" i="26"/>
  <c r="J142" i="27"/>
  <c r="M142" i="27"/>
  <c r="I142" i="27"/>
  <c r="L142" i="27"/>
  <c r="K142" i="27"/>
  <c r="J31" i="30"/>
  <c r="J88" i="27"/>
  <c r="I88" i="27"/>
  <c r="M88" i="27"/>
  <c r="K88" i="27"/>
  <c r="L88" i="27"/>
  <c r="I86" i="27"/>
  <c r="M86" i="27"/>
  <c r="L86" i="27"/>
  <c r="K86" i="27"/>
  <c r="J86" i="27"/>
  <c r="I153" i="26"/>
  <c r="M153" i="26"/>
  <c r="K153" i="26"/>
  <c r="L153" i="26"/>
  <c r="J153" i="26"/>
  <c r="J104" i="30"/>
  <c r="F191" i="30"/>
  <c r="J148" i="30"/>
  <c r="L56" i="30"/>
  <c r="J103" i="30"/>
  <c r="M113" i="27"/>
  <c r="L113" i="27"/>
  <c r="K113" i="27"/>
  <c r="J113" i="27"/>
  <c r="I113" i="27"/>
  <c r="F123" i="30"/>
  <c r="D20" i="46"/>
  <c r="L13" i="30"/>
  <c r="H99" i="30"/>
  <c r="L18" i="30"/>
  <c r="J175" i="30"/>
  <c r="F16" i="31"/>
  <c r="N15" i="43"/>
  <c r="L15" i="43"/>
  <c r="M15" i="43"/>
  <c r="H262" i="24"/>
  <c r="J97" i="25"/>
  <c r="F104" i="26"/>
  <c r="H98" i="25"/>
  <c r="L94" i="26"/>
  <c r="J94" i="26"/>
  <c r="K94" i="26"/>
  <c r="I94" i="26"/>
  <c r="M94" i="26"/>
  <c r="F104" i="27"/>
  <c r="C76" i="27"/>
  <c r="F19" i="30"/>
  <c r="J173" i="30"/>
  <c r="M159" i="26"/>
  <c r="L159" i="26"/>
  <c r="J159" i="26"/>
  <c r="K159" i="26"/>
  <c r="I159" i="26"/>
  <c r="M17" i="28"/>
  <c r="K17" i="28"/>
  <c r="L17" i="28"/>
  <c r="I17" i="28"/>
  <c r="J17" i="28"/>
  <c r="C90" i="27"/>
  <c r="I148" i="27"/>
  <c r="M148" i="27"/>
  <c r="L148" i="27"/>
  <c r="K148" i="27"/>
  <c r="J148" i="27"/>
  <c r="H15" i="30"/>
  <c r="M130" i="26"/>
  <c r="L130" i="26"/>
  <c r="K130" i="26"/>
  <c r="I130" i="26"/>
  <c r="J130" i="26"/>
  <c r="L18" i="27"/>
  <c r="M18" i="27"/>
  <c r="K18" i="27"/>
  <c r="J18" i="27"/>
  <c r="I18" i="27"/>
  <c r="D146" i="27"/>
  <c r="J20" i="30"/>
  <c r="M16" i="27"/>
  <c r="L16" i="27"/>
  <c r="J16" i="27"/>
  <c r="K16" i="27"/>
  <c r="I16" i="27"/>
  <c r="F20" i="27"/>
  <c r="K111" i="27"/>
  <c r="J111" i="27"/>
  <c r="I111" i="27"/>
  <c r="L111" i="27"/>
  <c r="M111" i="27"/>
  <c r="J32" i="30"/>
  <c r="G48" i="26"/>
  <c r="J122" i="26"/>
  <c r="I122" i="26"/>
  <c r="L122" i="26"/>
  <c r="M122" i="26"/>
  <c r="K122" i="26"/>
  <c r="D132" i="26"/>
  <c r="F102" i="25"/>
  <c r="I129" i="27"/>
  <c r="M129" i="27"/>
  <c r="L129" i="27"/>
  <c r="K129" i="27"/>
  <c r="J129" i="27"/>
  <c r="L126" i="30"/>
  <c r="H37" i="30"/>
  <c r="F187" i="30"/>
  <c r="L108" i="30"/>
  <c r="J100" i="30"/>
  <c r="H58" i="30"/>
  <c r="L11" i="30"/>
  <c r="F120" i="30"/>
  <c r="K109" i="27"/>
  <c r="J109" i="27"/>
  <c r="M109" i="27"/>
  <c r="I109" i="27"/>
  <c r="L109" i="27"/>
  <c r="H40" i="30"/>
  <c r="O11" i="35"/>
  <c r="P11" i="35"/>
  <c r="L196" i="30"/>
  <c r="H151" i="30"/>
  <c r="I22" i="27"/>
  <c r="J22" i="27"/>
  <c r="M22" i="27"/>
  <c r="L22" i="27"/>
  <c r="K22" i="27"/>
  <c r="L126" i="27"/>
  <c r="K126" i="27"/>
  <c r="J126" i="27"/>
  <c r="I126" i="27"/>
  <c r="M126" i="27"/>
  <c r="K28" i="26"/>
  <c r="I28" i="26"/>
  <c r="M28" i="26"/>
  <c r="L28" i="26"/>
  <c r="J28" i="26"/>
  <c r="D62" i="27"/>
  <c r="M47" i="27"/>
  <c r="L47" i="27"/>
  <c r="J47" i="27"/>
  <c r="K47" i="27"/>
  <c r="I47" i="27"/>
  <c r="K28" i="27"/>
  <c r="L28" i="27"/>
  <c r="J28" i="27"/>
  <c r="I28" i="27"/>
  <c r="M28" i="27"/>
  <c r="L129" i="26"/>
  <c r="J129" i="26"/>
  <c r="K129" i="26"/>
  <c r="M129" i="26"/>
  <c r="I129" i="26"/>
  <c r="H10" i="30"/>
  <c r="H104" i="27"/>
  <c r="J96" i="27"/>
  <c r="M96" i="27"/>
  <c r="I96" i="27"/>
  <c r="L96" i="27"/>
  <c r="K96" i="27"/>
  <c r="J145" i="27"/>
  <c r="I145" i="27"/>
  <c r="M145" i="27"/>
  <c r="L145" i="27"/>
  <c r="K145" i="27"/>
  <c r="H41" i="30"/>
  <c r="J14" i="30"/>
  <c r="F195" i="30"/>
  <c r="I60" i="27"/>
  <c r="M60" i="27"/>
  <c r="L60" i="27"/>
  <c r="K60" i="27"/>
  <c r="J60" i="27"/>
  <c r="M122" i="27"/>
  <c r="L122" i="27"/>
  <c r="K122" i="27"/>
  <c r="J122" i="27"/>
  <c r="I122" i="27"/>
  <c r="J9" i="30"/>
  <c r="F13" i="30"/>
  <c r="J41" i="30"/>
  <c r="H106" i="30"/>
  <c r="J121" i="30"/>
  <c r="H129" i="30"/>
  <c r="J122" i="30"/>
  <c r="J142" i="30"/>
  <c r="N9" i="40"/>
  <c r="L9" i="40"/>
  <c r="F118" i="27"/>
  <c r="J34" i="30"/>
  <c r="J144" i="30"/>
  <c r="F151" i="30"/>
  <c r="J150" i="30"/>
  <c r="F143" i="30"/>
  <c r="J166" i="30"/>
  <c r="F12" i="31"/>
  <c r="K135" i="27"/>
  <c r="J135" i="27"/>
  <c r="I135" i="27"/>
  <c r="M135" i="27"/>
  <c r="L135" i="27"/>
  <c r="F14" i="30"/>
  <c r="J108" i="30"/>
  <c r="I159" i="27"/>
  <c r="M159" i="27"/>
  <c r="K159" i="27"/>
  <c r="J159" i="27"/>
  <c r="L159" i="27"/>
  <c r="E118" i="27"/>
  <c r="F146" i="30"/>
  <c r="J127" i="30"/>
  <c r="O15" i="35"/>
  <c r="P15" i="35"/>
  <c r="D118" i="27"/>
  <c r="J39" i="30"/>
  <c r="F142" i="30"/>
  <c r="F208" i="30"/>
  <c r="H186" i="30"/>
  <c r="L16" i="31"/>
  <c r="L41" i="30"/>
  <c r="J101" i="30"/>
  <c r="F14" i="31"/>
  <c r="G134" i="39"/>
  <c r="H134" i="39"/>
  <c r="I134" i="39"/>
  <c r="L212" i="30"/>
  <c r="I8" i="43"/>
  <c r="H8" i="43"/>
  <c r="J8" i="43"/>
  <c r="J146" i="42"/>
  <c r="N136" i="42"/>
  <c r="L136" i="42"/>
  <c r="O136" i="42"/>
  <c r="M136" i="42"/>
  <c r="J11" i="39"/>
  <c r="I11" i="39"/>
  <c r="H11" i="39"/>
  <c r="P10" i="43"/>
  <c r="T10" i="43"/>
  <c r="S10" i="43"/>
  <c r="R10" i="43"/>
  <c r="Q10" i="43"/>
  <c r="H20" i="28"/>
  <c r="K12" i="28"/>
  <c r="I12" i="28"/>
  <c r="M12" i="28"/>
  <c r="L12" i="28"/>
  <c r="J12" i="28"/>
  <c r="J107" i="30"/>
  <c r="M67" i="27"/>
  <c r="K67" i="27"/>
  <c r="L67" i="27"/>
  <c r="J67" i="27"/>
  <c r="I67" i="27"/>
  <c r="L149" i="26"/>
  <c r="K149" i="26"/>
  <c r="I149" i="26"/>
  <c r="J149" i="26"/>
  <c r="M149" i="26"/>
  <c r="L26" i="27"/>
  <c r="K26" i="27"/>
  <c r="J26" i="27"/>
  <c r="I26" i="27"/>
  <c r="H34" i="27"/>
  <c r="M26" i="27"/>
  <c r="F12" i="30"/>
  <c r="I155" i="27"/>
  <c r="M155" i="27"/>
  <c r="K155" i="27"/>
  <c r="L155" i="27"/>
  <c r="J155" i="27"/>
  <c r="H21" i="30"/>
  <c r="J18" i="30"/>
  <c r="J114" i="27"/>
  <c r="I114" i="27"/>
  <c r="M114" i="27"/>
  <c r="K114" i="27"/>
  <c r="L114" i="27"/>
  <c r="H34" i="30"/>
  <c r="J102" i="30"/>
  <c r="L109" i="30"/>
  <c r="F106" i="30"/>
  <c r="F121" i="30"/>
  <c r="J109" i="31"/>
  <c r="O124" i="37"/>
  <c r="M124" i="37"/>
  <c r="N124" i="37"/>
  <c r="L124" i="37"/>
  <c r="H150" i="30"/>
  <c r="L149" i="30"/>
  <c r="H142" i="30"/>
  <c r="H197" i="30"/>
  <c r="M108" i="27"/>
  <c r="L108" i="27"/>
  <c r="J108" i="27"/>
  <c r="K108" i="27"/>
  <c r="I108" i="27"/>
  <c r="F150" i="30"/>
  <c r="H170" i="30"/>
  <c r="I136" i="27"/>
  <c r="J136" i="27"/>
  <c r="M136" i="27"/>
  <c r="L136" i="27"/>
  <c r="K136" i="27"/>
  <c r="F33" i="30"/>
  <c r="H105" i="30"/>
  <c r="H35" i="30"/>
  <c r="F132" i="27"/>
  <c r="L37" i="30"/>
  <c r="F168" i="30"/>
  <c r="F12" i="42"/>
  <c r="X17" i="35"/>
  <c r="Y17" i="35"/>
  <c r="L60" i="30"/>
  <c r="J11" i="31"/>
  <c r="H18" i="31"/>
  <c r="L120" i="30"/>
  <c r="F6" i="38"/>
  <c r="J230" i="30"/>
  <c r="I139" i="41"/>
  <c r="H139" i="41"/>
  <c r="G139" i="41"/>
  <c r="J34" i="31"/>
  <c r="F15" i="42"/>
  <c r="I138" i="43"/>
  <c r="H138" i="43"/>
  <c r="G138" i="43"/>
  <c r="F8" i="39"/>
  <c r="M137" i="43"/>
  <c r="N137" i="43"/>
  <c r="L137" i="43"/>
  <c r="O137" i="43"/>
  <c r="E160" i="26"/>
  <c r="M74" i="27"/>
  <c r="K74" i="27"/>
  <c r="L74" i="27"/>
  <c r="J74" i="27"/>
  <c r="I74" i="27"/>
  <c r="G20" i="27"/>
  <c r="H62" i="26"/>
  <c r="M54" i="26"/>
  <c r="L54" i="26"/>
  <c r="J54" i="26"/>
  <c r="K54" i="26"/>
  <c r="I54" i="26"/>
  <c r="L73" i="27"/>
  <c r="J73" i="27"/>
  <c r="I73" i="27"/>
  <c r="M73" i="27"/>
  <c r="K73" i="27"/>
  <c r="M8" i="27"/>
  <c r="L8" i="27"/>
  <c r="K8" i="27"/>
  <c r="I8" i="27"/>
  <c r="J8" i="27"/>
  <c r="J54" i="27"/>
  <c r="I54" i="27"/>
  <c r="H62" i="27"/>
  <c r="L54" i="27"/>
  <c r="M54" i="27"/>
  <c r="K54" i="27"/>
  <c r="K155" i="26"/>
  <c r="J155" i="26"/>
  <c r="M155" i="26"/>
  <c r="I155" i="26"/>
  <c r="L155" i="26"/>
  <c r="K43" i="27"/>
  <c r="L43" i="27"/>
  <c r="J43" i="27"/>
  <c r="M43" i="27"/>
  <c r="I43" i="27"/>
  <c r="E160" i="27"/>
  <c r="J37" i="30"/>
  <c r="L75" i="30"/>
  <c r="L39" i="30"/>
  <c r="L105" i="30"/>
  <c r="F9" i="30"/>
  <c r="L106" i="30"/>
  <c r="L128" i="30"/>
  <c r="H127" i="30"/>
  <c r="L141" i="30"/>
  <c r="G8" i="37"/>
  <c r="I8" i="37"/>
  <c r="H8" i="37"/>
  <c r="J164" i="30"/>
  <c r="J169" i="30"/>
  <c r="L15" i="31"/>
  <c r="H9" i="43"/>
  <c r="I9" i="43"/>
  <c r="J9" i="43"/>
  <c r="H14" i="30"/>
  <c r="E146" i="27"/>
  <c r="F34" i="30"/>
  <c r="L32" i="30"/>
  <c r="J168" i="30"/>
  <c r="F186" i="30"/>
  <c r="L174" i="30"/>
  <c r="K134" i="27"/>
  <c r="I134" i="27"/>
  <c r="M134" i="27"/>
  <c r="J134" i="27"/>
  <c r="L134" i="27"/>
  <c r="G132" i="27"/>
  <c r="F17" i="30"/>
  <c r="F170" i="30"/>
  <c r="J190" i="30"/>
  <c r="L175" i="30"/>
  <c r="C132" i="27"/>
  <c r="H146" i="30"/>
  <c r="J21" i="31"/>
  <c r="J109" i="30"/>
  <c r="M6" i="38"/>
  <c r="L6" i="38"/>
  <c r="N6" i="38"/>
  <c r="J17" i="31"/>
  <c r="Q15" i="43"/>
  <c r="P15" i="43"/>
  <c r="T15" i="43"/>
  <c r="S15" i="43"/>
  <c r="R15" i="43"/>
  <c r="R12" i="39"/>
  <c r="P12" i="39"/>
  <c r="T12" i="39"/>
  <c r="Q12" i="39"/>
  <c r="S12" i="39"/>
  <c r="K10" i="27"/>
  <c r="J10" i="27"/>
  <c r="I10" i="27"/>
  <c r="M10" i="27"/>
  <c r="L10" i="27"/>
  <c r="M111" i="26"/>
  <c r="L111" i="26"/>
  <c r="J111" i="26"/>
  <c r="K111" i="26"/>
  <c r="I111" i="26"/>
  <c r="G48" i="27"/>
  <c r="L57" i="30"/>
  <c r="L55" i="27"/>
  <c r="K55" i="27"/>
  <c r="J55" i="27"/>
  <c r="I55" i="27"/>
  <c r="M55" i="27"/>
  <c r="J148" i="26"/>
  <c r="I148" i="26"/>
  <c r="M148" i="26"/>
  <c r="K148" i="26"/>
  <c r="L148" i="26"/>
  <c r="L36" i="27"/>
  <c r="K36" i="27"/>
  <c r="J36" i="27"/>
  <c r="I36" i="27"/>
  <c r="M36" i="27"/>
  <c r="E146" i="26"/>
  <c r="J117" i="26"/>
  <c r="I117" i="26"/>
  <c r="M117" i="26"/>
  <c r="K117" i="26"/>
  <c r="L117" i="26"/>
  <c r="I14" i="27"/>
  <c r="M14" i="27"/>
  <c r="K14" i="27"/>
  <c r="L14" i="27"/>
  <c r="J14" i="27"/>
  <c r="M107" i="26"/>
  <c r="K107" i="26"/>
  <c r="L107" i="26"/>
  <c r="J107" i="26"/>
  <c r="I107" i="26"/>
  <c r="D132" i="27"/>
  <c r="F20" i="30"/>
  <c r="H33" i="30"/>
  <c r="F108" i="30"/>
  <c r="J105" i="30"/>
  <c r="J120" i="30"/>
  <c r="L261" i="30"/>
  <c r="C118" i="27"/>
  <c r="I140" i="27"/>
  <c r="M140" i="27"/>
  <c r="L140" i="27"/>
  <c r="K140" i="27"/>
  <c r="J140" i="27"/>
  <c r="J21" i="30"/>
  <c r="L125" i="30"/>
  <c r="H131" i="30"/>
  <c r="L131" i="30"/>
  <c r="H17" i="31"/>
  <c r="J194" i="30"/>
  <c r="H207" i="30"/>
  <c r="J80" i="31"/>
  <c r="F160" i="27"/>
  <c r="H12" i="30"/>
  <c r="F18" i="30"/>
  <c r="F144" i="30"/>
  <c r="L78" i="27"/>
  <c r="K78" i="27"/>
  <c r="J78" i="27"/>
  <c r="I78" i="27"/>
  <c r="M78" i="27"/>
  <c r="F35" i="30"/>
  <c r="H100" i="30"/>
  <c r="L188" i="30"/>
  <c r="L62" i="30"/>
  <c r="I39" i="35"/>
  <c r="K154" i="27"/>
  <c r="I154" i="27"/>
  <c r="M154" i="27"/>
  <c r="L154" i="27"/>
  <c r="J154" i="27"/>
  <c r="F38" i="30"/>
  <c r="F129" i="30"/>
  <c r="F37" i="30"/>
  <c r="G146" i="27"/>
  <c r="L100" i="30"/>
  <c r="L54" i="30"/>
  <c r="L216" i="30"/>
  <c r="M11" i="39"/>
  <c r="N11" i="39"/>
  <c r="L11" i="39"/>
  <c r="J171" i="30"/>
  <c r="L256" i="30"/>
  <c r="F241" i="30"/>
  <c r="J37" i="31"/>
  <c r="F124" i="30"/>
  <c r="Q13" i="43"/>
  <c r="R13" i="43"/>
  <c r="T13" i="43"/>
  <c r="S13" i="43"/>
  <c r="P13" i="43"/>
  <c r="F8" i="41"/>
  <c r="H145" i="41"/>
  <c r="I145" i="41"/>
  <c r="G145" i="41"/>
  <c r="L157" i="27"/>
  <c r="K157" i="27"/>
  <c r="J157" i="27"/>
  <c r="M157" i="27"/>
  <c r="I157" i="27"/>
  <c r="J16" i="30"/>
  <c r="F99" i="30"/>
  <c r="F164" i="30"/>
  <c r="M72" i="28"/>
  <c r="I72" i="28"/>
  <c r="K72" i="28"/>
  <c r="L72" i="28"/>
  <c r="J72" i="28"/>
  <c r="I139" i="27"/>
  <c r="M139" i="27"/>
  <c r="L139" i="27"/>
  <c r="K139" i="27"/>
  <c r="J139" i="27"/>
  <c r="C104" i="27"/>
  <c r="I112" i="27"/>
  <c r="M112" i="27"/>
  <c r="L112" i="27"/>
  <c r="K112" i="27"/>
  <c r="J112" i="27"/>
  <c r="H17" i="30"/>
  <c r="F240" i="30"/>
  <c r="J127" i="27"/>
  <c r="I127" i="27"/>
  <c r="L127" i="27"/>
  <c r="M127" i="27"/>
  <c r="K127" i="27"/>
  <c r="F6" i="39"/>
  <c r="L147" i="30"/>
  <c r="J192" i="30"/>
  <c r="M144" i="43"/>
  <c r="L144" i="43"/>
  <c r="O144" i="43"/>
  <c r="N144" i="43"/>
  <c r="I32" i="35"/>
  <c r="F11" i="43"/>
  <c r="L141" i="43"/>
  <c r="N141" i="43"/>
  <c r="M141" i="43"/>
  <c r="O141" i="43"/>
  <c r="I120" i="27"/>
  <c r="M120" i="27"/>
  <c r="L120" i="27"/>
  <c r="K120" i="27"/>
  <c r="J120" i="27"/>
  <c r="F64" i="25"/>
  <c r="I81" i="27"/>
  <c r="M81" i="27"/>
  <c r="L81" i="27"/>
  <c r="K81" i="27"/>
  <c r="J81" i="27"/>
  <c r="J116" i="26"/>
  <c r="M116" i="26"/>
  <c r="L116" i="26"/>
  <c r="I116" i="26"/>
  <c r="K116" i="26"/>
  <c r="G20" i="28"/>
  <c r="J143" i="26"/>
  <c r="I143" i="26"/>
  <c r="L143" i="26"/>
  <c r="M143" i="26"/>
  <c r="K143" i="26"/>
  <c r="L40" i="27"/>
  <c r="M40" i="27"/>
  <c r="K40" i="27"/>
  <c r="J40" i="27"/>
  <c r="I40" i="27"/>
  <c r="H48" i="27"/>
  <c r="H149" i="30"/>
  <c r="J153" i="27"/>
  <c r="I153" i="27"/>
  <c r="L153" i="27"/>
  <c r="M153" i="27"/>
  <c r="K153" i="27"/>
  <c r="I156" i="27"/>
  <c r="M156" i="27"/>
  <c r="K156" i="27"/>
  <c r="J156" i="27"/>
  <c r="L156" i="27"/>
  <c r="L103" i="27"/>
  <c r="K103" i="27"/>
  <c r="J103" i="27"/>
  <c r="I103" i="27"/>
  <c r="M103" i="27"/>
  <c r="L130" i="30"/>
  <c r="L144" i="30"/>
  <c r="F130" i="30"/>
  <c r="H152" i="30"/>
  <c r="L234" i="30"/>
  <c r="H135" i="40"/>
  <c r="G135" i="40"/>
  <c r="I135" i="40"/>
  <c r="J38" i="28"/>
  <c r="K38" i="28"/>
  <c r="L38" i="28"/>
  <c r="I38" i="28"/>
  <c r="M38" i="28"/>
  <c r="L116" i="27"/>
  <c r="K116" i="27"/>
  <c r="J116" i="27"/>
  <c r="I116" i="27"/>
  <c r="M116" i="27"/>
  <c r="J92" i="27"/>
  <c r="L92" i="27"/>
  <c r="M92" i="27"/>
  <c r="K92" i="27"/>
  <c r="I92" i="27"/>
  <c r="F32" i="30"/>
  <c r="L21" i="30"/>
  <c r="L192" i="30"/>
  <c r="F172" i="30"/>
  <c r="F39" i="30"/>
  <c r="J54" i="30"/>
  <c r="J33" i="30"/>
  <c r="I106" i="27"/>
  <c r="M106" i="27"/>
  <c r="K106" i="27"/>
  <c r="L106" i="27"/>
  <c r="J106" i="27"/>
  <c r="F11" i="30"/>
  <c r="L15" i="30"/>
  <c r="F41" i="30"/>
  <c r="F101" i="30"/>
  <c r="J98" i="30"/>
  <c r="C34" i="28"/>
  <c r="D104" i="27"/>
  <c r="J42" i="30"/>
  <c r="L85" i="30"/>
  <c r="H168" i="30"/>
  <c r="F15" i="30"/>
  <c r="J77" i="30"/>
  <c r="L87" i="30"/>
  <c r="H235" i="30"/>
  <c r="D16" i="44"/>
  <c r="H6" i="37"/>
  <c r="G6" i="37"/>
  <c r="H173" i="30"/>
  <c r="J188" i="30"/>
  <c r="C11" i="37"/>
  <c r="I137" i="38"/>
  <c r="H137" i="38"/>
  <c r="G137" i="38"/>
  <c r="H140" i="42"/>
  <c r="I140" i="42"/>
  <c r="G140" i="42"/>
  <c r="D13" i="45"/>
  <c r="F13" i="31"/>
  <c r="D160" i="27"/>
  <c r="J43" i="30"/>
  <c r="H13" i="30"/>
  <c r="H119" i="30"/>
  <c r="H124" i="30"/>
  <c r="H141" i="30"/>
  <c r="H20" i="31"/>
  <c r="H124" i="37"/>
  <c r="G124" i="37"/>
  <c r="M94" i="27"/>
  <c r="L94" i="27"/>
  <c r="K94" i="27"/>
  <c r="J94" i="27"/>
  <c r="I94" i="27"/>
  <c r="J123" i="27"/>
  <c r="M123" i="27"/>
  <c r="L123" i="27"/>
  <c r="I123" i="27"/>
  <c r="K123" i="27"/>
  <c r="J124" i="30"/>
  <c r="L119" i="30"/>
  <c r="F128" i="30"/>
  <c r="I31" i="35"/>
  <c r="F102" i="30"/>
  <c r="H31" i="31"/>
  <c r="J238" i="30"/>
  <c r="F18" i="31"/>
  <c r="J240" i="30"/>
  <c r="I33" i="35"/>
  <c r="S9" i="42"/>
  <c r="Q9" i="42"/>
  <c r="P9" i="42"/>
  <c r="T9" i="42"/>
  <c r="R9" i="42"/>
  <c r="F97" i="30"/>
  <c r="H9" i="31"/>
  <c r="J61" i="31"/>
  <c r="AN14" i="35"/>
  <c r="AR14" i="35"/>
  <c r="AO14" i="35"/>
  <c r="AQ14" i="35"/>
  <c r="AP14" i="35"/>
  <c r="H109" i="30"/>
  <c r="J236" i="30"/>
  <c r="H21" i="31"/>
  <c r="N12" i="38"/>
  <c r="L12" i="38"/>
  <c r="M12" i="38"/>
  <c r="H143" i="42"/>
  <c r="I143" i="42"/>
  <c r="G143" i="42"/>
  <c r="L99" i="30"/>
  <c r="L190" i="30"/>
  <c r="M10" i="37"/>
  <c r="K10" i="37"/>
  <c r="L10" i="37"/>
  <c r="H13" i="31"/>
  <c r="J15" i="31"/>
  <c r="H38" i="31"/>
  <c r="AY10" i="35"/>
  <c r="AZ10" i="35"/>
  <c r="BA10" i="35"/>
  <c r="BB10" i="35"/>
  <c r="AX10" i="35"/>
  <c r="G128" i="37"/>
  <c r="I128" i="37"/>
  <c r="H128" i="37"/>
  <c r="L171" i="30"/>
  <c r="D11" i="45"/>
  <c r="H103" i="30"/>
  <c r="H194" i="30"/>
  <c r="AP12" i="35"/>
  <c r="AO12" i="35"/>
  <c r="AR12" i="35"/>
  <c r="AN12" i="35"/>
  <c r="AQ12" i="35"/>
  <c r="H15" i="43"/>
  <c r="I15" i="43"/>
  <c r="J15" i="43"/>
  <c r="T7" i="43"/>
  <c r="S7" i="43"/>
  <c r="R7" i="43"/>
  <c r="P7" i="43"/>
  <c r="Q7" i="43"/>
  <c r="S11" i="40"/>
  <c r="Q11" i="40"/>
  <c r="R11" i="40"/>
  <c r="P11" i="40"/>
  <c r="T11" i="40"/>
  <c r="I138" i="40"/>
  <c r="H138" i="40"/>
  <c r="G138" i="40"/>
  <c r="F14" i="43"/>
  <c r="J14" i="43"/>
  <c r="I14" i="43"/>
  <c r="H14" i="43"/>
  <c r="D15" i="45"/>
  <c r="H144" i="41"/>
  <c r="G144" i="41"/>
  <c r="I144" i="41"/>
  <c r="D16" i="42"/>
  <c r="I140" i="43"/>
  <c r="G140" i="43"/>
  <c r="H140" i="43"/>
  <c r="I135" i="39"/>
  <c r="H135" i="39"/>
  <c r="G135" i="39"/>
  <c r="L9" i="42"/>
  <c r="N9" i="42"/>
  <c r="M9" i="42"/>
  <c r="I143" i="43"/>
  <c r="G143" i="43"/>
  <c r="H143" i="43"/>
  <c r="K102" i="27"/>
  <c r="J102" i="27"/>
  <c r="M102" i="27"/>
  <c r="I102" i="27"/>
  <c r="L102" i="27"/>
  <c r="I131" i="27"/>
  <c r="L131" i="27"/>
  <c r="M131" i="27"/>
  <c r="K131" i="27"/>
  <c r="J131" i="27"/>
  <c r="J12" i="30"/>
  <c r="J131" i="30"/>
  <c r="L123" i="30"/>
  <c r="J153" i="30"/>
  <c r="F148" i="30"/>
  <c r="F10" i="31"/>
  <c r="L128" i="27"/>
  <c r="K128" i="27"/>
  <c r="I128" i="27"/>
  <c r="J128" i="27"/>
  <c r="M128" i="27"/>
  <c r="L14" i="30"/>
  <c r="J17" i="30"/>
  <c r="L152" i="30"/>
  <c r="H175" i="30"/>
  <c r="M149" i="27"/>
  <c r="L149" i="27"/>
  <c r="K149" i="27"/>
  <c r="J149" i="27"/>
  <c r="I149" i="27"/>
  <c r="L153" i="30"/>
  <c r="L164" i="30"/>
  <c r="L145" i="30"/>
  <c r="C16" i="42"/>
  <c r="F125" i="30"/>
  <c r="H120" i="30"/>
  <c r="H130" i="30"/>
  <c r="P8" i="38"/>
  <c r="R8" i="38"/>
  <c r="T8" i="38"/>
  <c r="S8" i="38"/>
  <c r="Q8" i="38"/>
  <c r="F105" i="30"/>
  <c r="H143" i="30"/>
  <c r="H214" i="30"/>
  <c r="F196" i="30"/>
  <c r="L208" i="30"/>
  <c r="F216" i="30"/>
  <c r="F20" i="31"/>
  <c r="X14" i="35"/>
  <c r="Y14" i="35"/>
  <c r="J36" i="31"/>
  <c r="E129" i="37"/>
  <c r="H196" i="30"/>
  <c r="H165" i="30"/>
  <c r="L55" i="30"/>
  <c r="J149" i="30"/>
  <c r="J41" i="31"/>
  <c r="K138" i="38"/>
  <c r="N138" i="38"/>
  <c r="M138" i="38"/>
  <c r="L138" i="38"/>
  <c r="O138" i="38"/>
  <c r="D13" i="44"/>
  <c r="J141" i="30"/>
  <c r="F10" i="39"/>
  <c r="L86" i="30"/>
  <c r="H210" i="30"/>
  <c r="F233" i="30"/>
  <c r="O9" i="35"/>
  <c r="P9" i="35"/>
  <c r="D11" i="46"/>
  <c r="G137" i="42"/>
  <c r="I137" i="42"/>
  <c r="H137" i="42"/>
  <c r="K137" i="42" s="1"/>
  <c r="F11" i="38"/>
  <c r="D12" i="44"/>
  <c r="H145" i="42"/>
  <c r="G145" i="42"/>
  <c r="I145" i="42"/>
  <c r="J7" i="41"/>
  <c r="I7" i="41"/>
  <c r="H7" i="41"/>
  <c r="D19" i="45"/>
  <c r="F9" i="42"/>
  <c r="D14" i="45"/>
  <c r="N12" i="40"/>
  <c r="M12" i="40"/>
  <c r="L12" i="40"/>
  <c r="H144" i="42"/>
  <c r="G144" i="42"/>
  <c r="I144" i="42"/>
  <c r="P12" i="40"/>
  <c r="R12" i="40"/>
  <c r="T12" i="40"/>
  <c r="S12" i="40"/>
  <c r="Q12" i="40"/>
  <c r="F36" i="30"/>
  <c r="J38" i="30"/>
  <c r="J128" i="30"/>
  <c r="H145" i="30"/>
  <c r="H167" i="30"/>
  <c r="M138" i="27"/>
  <c r="L138" i="27"/>
  <c r="K138" i="27"/>
  <c r="J138" i="27"/>
  <c r="I138" i="27"/>
  <c r="H146" i="27"/>
  <c r="H36" i="30"/>
  <c r="F174" i="30"/>
  <c r="L29" i="28"/>
  <c r="M29" i="28"/>
  <c r="K29" i="28"/>
  <c r="I29" i="28"/>
  <c r="J29" i="28"/>
  <c r="J15" i="30"/>
  <c r="H18" i="30"/>
  <c r="H164" i="30"/>
  <c r="L172" i="30"/>
  <c r="H185" i="30"/>
  <c r="J197" i="30"/>
  <c r="J35" i="30"/>
  <c r="J40" i="31"/>
  <c r="F147" i="30"/>
  <c r="J129" i="30"/>
  <c r="J151" i="30"/>
  <c r="L84" i="30"/>
  <c r="L17" i="31"/>
  <c r="F153" i="30"/>
  <c r="F232" i="30"/>
  <c r="J214" i="30"/>
  <c r="J56" i="31"/>
  <c r="J82" i="31"/>
  <c r="M137" i="38"/>
  <c r="O137" i="38"/>
  <c r="N137" i="38"/>
  <c r="K137" i="38"/>
  <c r="L137" i="38"/>
  <c r="Q6" i="40"/>
  <c r="R6" i="40"/>
  <c r="S6" i="40"/>
  <c r="P6" i="40"/>
  <c r="T6" i="40"/>
  <c r="J218" i="30"/>
  <c r="J32" i="31"/>
  <c r="I38" i="35"/>
  <c r="F169" i="30"/>
  <c r="P12" i="38"/>
  <c r="S12" i="38"/>
  <c r="R12" i="38"/>
  <c r="T12" i="38"/>
  <c r="Q12" i="38"/>
  <c r="L103" i="30"/>
  <c r="J216" i="30"/>
  <c r="F175" i="30"/>
  <c r="L79" i="30"/>
  <c r="J208" i="30"/>
  <c r="F167" i="30"/>
  <c r="F7" i="39"/>
  <c r="J77" i="31"/>
  <c r="AY18" i="35"/>
  <c r="BB18" i="35"/>
  <c r="BA18" i="35"/>
  <c r="AX18" i="35"/>
  <c r="AZ18" i="35"/>
  <c r="J106" i="30"/>
  <c r="H11" i="31"/>
  <c r="J78" i="31"/>
  <c r="Y31" i="35"/>
  <c r="X31" i="35"/>
  <c r="H145" i="43"/>
  <c r="G145" i="43"/>
  <c r="I145" i="43"/>
  <c r="E11" i="37"/>
  <c r="L14" i="42"/>
  <c r="N14" i="42"/>
  <c r="M14" i="42"/>
  <c r="D16" i="46"/>
  <c r="F14" i="42"/>
  <c r="D14" i="44"/>
  <c r="M7" i="37"/>
  <c r="K7" i="37"/>
  <c r="L7" i="37"/>
  <c r="P14" i="43"/>
  <c r="S14" i="43"/>
  <c r="R14" i="43"/>
  <c r="T14" i="43"/>
  <c r="Q14" i="43"/>
  <c r="F13" i="42"/>
  <c r="Y38" i="35"/>
  <c r="X38" i="35"/>
  <c r="I137" i="39"/>
  <c r="G137" i="39"/>
  <c r="H137" i="39"/>
  <c r="E16" i="42"/>
  <c r="F16" i="42" s="1"/>
  <c r="F6" i="42"/>
  <c r="O143" i="43"/>
  <c r="N143" i="43"/>
  <c r="M143" i="43"/>
  <c r="L143" i="43"/>
  <c r="M11" i="43"/>
  <c r="N11" i="43"/>
  <c r="L11" i="43"/>
  <c r="H192" i="30"/>
  <c r="L34" i="30"/>
  <c r="J86" i="31"/>
  <c r="F166" i="30"/>
  <c r="J165" i="30"/>
  <c r="J146" i="30"/>
  <c r="L170" i="30"/>
  <c r="Q15" i="41"/>
  <c r="R15" i="41"/>
  <c r="P15" i="41"/>
  <c r="S15" i="41"/>
  <c r="T15" i="41"/>
  <c r="F212" i="30"/>
  <c r="L169" i="30"/>
  <c r="I36" i="35"/>
  <c r="F254" i="30"/>
  <c r="H16" i="31"/>
  <c r="X30" i="35"/>
  <c r="Y30" i="35"/>
  <c r="H123" i="30"/>
  <c r="L107" i="30"/>
  <c r="H19" i="31"/>
  <c r="J9" i="39"/>
  <c r="H9" i="39"/>
  <c r="I9" i="39"/>
  <c r="M9" i="39"/>
  <c r="F7" i="42"/>
  <c r="J63" i="31"/>
  <c r="F11" i="42"/>
  <c r="F194" i="30"/>
  <c r="N135" i="38"/>
  <c r="L135" i="38"/>
  <c r="M135" i="38"/>
  <c r="O135" i="38"/>
  <c r="K135" i="38"/>
  <c r="H172" i="30"/>
  <c r="F21" i="31"/>
  <c r="J13" i="31"/>
  <c r="Y32" i="35"/>
  <c r="X32" i="35"/>
  <c r="R11" i="43"/>
  <c r="Q11" i="43"/>
  <c r="S11" i="43"/>
  <c r="P11" i="43"/>
  <c r="T11" i="43"/>
  <c r="H234" i="30"/>
  <c r="N10" i="38"/>
  <c r="L10" i="38"/>
  <c r="M10" i="38"/>
  <c r="P11" i="38"/>
  <c r="T11" i="38"/>
  <c r="R11" i="38"/>
  <c r="S11" i="38"/>
  <c r="Q11" i="38"/>
  <c r="L11" i="42"/>
  <c r="M11" i="42"/>
  <c r="N11" i="42"/>
  <c r="D11" i="44"/>
  <c r="O137" i="40"/>
  <c r="N137" i="40"/>
  <c r="L137" i="40"/>
  <c r="M137" i="40"/>
  <c r="K137" i="40"/>
  <c r="M10" i="42"/>
  <c r="L10" i="42"/>
  <c r="N10" i="42"/>
  <c r="N145" i="43"/>
  <c r="O145" i="43"/>
  <c r="M145" i="43"/>
  <c r="L145" i="43"/>
  <c r="N137" i="41"/>
  <c r="L137" i="41"/>
  <c r="O137" i="41"/>
  <c r="M137" i="41"/>
  <c r="O142" i="42"/>
  <c r="M142" i="42"/>
  <c r="N142" i="42"/>
  <c r="L142" i="42"/>
  <c r="D9" i="45"/>
  <c r="N126" i="37"/>
  <c r="M126" i="37"/>
  <c r="L126" i="37"/>
  <c r="K126" i="37"/>
  <c r="O126" i="37"/>
  <c r="J12" i="43"/>
  <c r="I12" i="43"/>
  <c r="H12" i="43"/>
  <c r="S10" i="39"/>
  <c r="T10" i="39"/>
  <c r="AA20" i="39" s="1"/>
  <c r="R10" i="39"/>
  <c r="P10" i="39"/>
  <c r="Q10" i="39"/>
  <c r="M138" i="42"/>
  <c r="N138" i="42"/>
  <c r="O138" i="42"/>
  <c r="L138" i="42"/>
  <c r="D8" i="45"/>
  <c r="M128" i="37"/>
  <c r="L128" i="37"/>
  <c r="O128" i="37"/>
  <c r="K128" i="37"/>
  <c r="N128" i="37"/>
  <c r="N135" i="39"/>
  <c r="O135" i="39"/>
  <c r="M135" i="39"/>
  <c r="K135" i="39"/>
  <c r="L135" i="39"/>
  <c r="D9" i="44"/>
  <c r="L19" i="30"/>
  <c r="H43" i="30"/>
  <c r="L20" i="30"/>
  <c r="H75" i="30"/>
  <c r="L38" i="30"/>
  <c r="J187" i="30"/>
  <c r="J186" i="30"/>
  <c r="J170" i="30"/>
  <c r="F107" i="30"/>
  <c r="L127" i="30"/>
  <c r="F234" i="30"/>
  <c r="H187" i="30"/>
  <c r="J195" i="30"/>
  <c r="J42" i="31"/>
  <c r="K6" i="37"/>
  <c r="L6" i="37"/>
  <c r="T7" i="40"/>
  <c r="AA19" i="40" s="1"/>
  <c r="R7" i="40"/>
  <c r="S7" i="40"/>
  <c r="P7" i="40"/>
  <c r="Q7" i="40"/>
  <c r="H12" i="31"/>
  <c r="F145" i="30"/>
  <c r="L230" i="30"/>
  <c r="J64" i="31"/>
  <c r="Y18" i="35"/>
  <c r="X18" i="35"/>
  <c r="J9" i="42"/>
  <c r="I9" i="42"/>
  <c r="H9" i="42"/>
  <c r="L214" i="30"/>
  <c r="J229" i="30"/>
  <c r="O18" i="35"/>
  <c r="P18" i="35"/>
  <c r="L13" i="42"/>
  <c r="M13" i="42"/>
  <c r="N13" i="42"/>
  <c r="L77" i="30"/>
  <c r="L252" i="30"/>
  <c r="L218" i="30"/>
  <c r="BA8" i="35"/>
  <c r="BB8" i="35"/>
  <c r="AX8" i="35"/>
  <c r="AY8" i="35"/>
  <c r="AZ8" i="35"/>
  <c r="H42" i="30"/>
  <c r="L232" i="30"/>
  <c r="L210" i="30"/>
  <c r="I35" i="35"/>
  <c r="O138" i="39"/>
  <c r="M138" i="39"/>
  <c r="K138" i="39"/>
  <c r="N138" i="39"/>
  <c r="L138" i="39"/>
  <c r="H193" i="30"/>
  <c r="H215" i="30"/>
  <c r="H37" i="35"/>
  <c r="I37" i="35"/>
  <c r="L8" i="43"/>
  <c r="N8" i="43"/>
  <c r="M8" i="43"/>
  <c r="F259" i="30"/>
  <c r="H231" i="30"/>
  <c r="I30" i="35"/>
  <c r="H6" i="43"/>
  <c r="G16" i="43"/>
  <c r="J6" i="43"/>
  <c r="I6" i="43"/>
  <c r="D15" i="46"/>
  <c r="M135" i="40"/>
  <c r="O135" i="40"/>
  <c r="N135" i="40"/>
  <c r="L135" i="40"/>
  <c r="K135" i="40"/>
  <c r="D10" i="46"/>
  <c r="O136" i="40"/>
  <c r="N136" i="40"/>
  <c r="M136" i="40"/>
  <c r="L136" i="40"/>
  <c r="K136" i="40"/>
  <c r="F7" i="40"/>
  <c r="H136" i="42"/>
  <c r="K136" i="42" s="1"/>
  <c r="G136" i="42"/>
  <c r="I136" i="42"/>
  <c r="F146" i="42"/>
  <c r="H10" i="37"/>
  <c r="I10" i="37"/>
  <c r="G10" i="37"/>
  <c r="G142" i="43"/>
  <c r="I142" i="43"/>
  <c r="H142" i="43"/>
  <c r="C16" i="43"/>
  <c r="P11" i="39"/>
  <c r="T11" i="39"/>
  <c r="R11" i="39"/>
  <c r="S11" i="39"/>
  <c r="Q11" i="39"/>
  <c r="P6" i="42"/>
  <c r="T6" i="42"/>
  <c r="S6" i="42"/>
  <c r="R6" i="42"/>
  <c r="O16" i="42"/>
  <c r="Q6" i="42"/>
  <c r="N13" i="43"/>
  <c r="M13" i="43"/>
  <c r="L13" i="43"/>
  <c r="D13" i="46"/>
  <c r="L102" i="30"/>
  <c r="F109" i="30"/>
  <c r="J97" i="27"/>
  <c r="M97" i="27"/>
  <c r="I97" i="27"/>
  <c r="L97" i="27"/>
  <c r="K97" i="27"/>
  <c r="J14" i="28"/>
  <c r="M14" i="28"/>
  <c r="K14" i="28"/>
  <c r="I14" i="28"/>
  <c r="L14" i="28"/>
  <c r="F42" i="30"/>
  <c r="L63" i="30"/>
  <c r="L97" i="30"/>
  <c r="AX16" i="35"/>
  <c r="AY16" i="35"/>
  <c r="AZ16" i="35"/>
  <c r="BB16" i="35"/>
  <c r="BA16" i="35"/>
  <c r="J36" i="30"/>
  <c r="L12" i="30"/>
  <c r="J191" i="30"/>
  <c r="H97" i="30"/>
  <c r="L142" i="30"/>
  <c r="H253" i="30"/>
  <c r="F197" i="30"/>
  <c r="F213" i="30"/>
  <c r="H14" i="31"/>
  <c r="P15" i="42"/>
  <c r="R15" i="42"/>
  <c r="S15" i="42"/>
  <c r="Q15" i="42"/>
  <c r="T15" i="42"/>
  <c r="J143" i="30"/>
  <c r="F188" i="30"/>
  <c r="J237" i="30"/>
  <c r="L215" i="30"/>
  <c r="L12" i="43"/>
  <c r="N12" i="43"/>
  <c r="M12" i="43"/>
  <c r="J99" i="30"/>
  <c r="F9" i="31"/>
  <c r="H240" i="30"/>
  <c r="J107" i="31"/>
  <c r="AO16" i="35"/>
  <c r="AN16" i="35"/>
  <c r="AR16" i="35"/>
  <c r="AQ16" i="35"/>
  <c r="AP16" i="35"/>
  <c r="I142" i="42"/>
  <c r="H142" i="42"/>
  <c r="G142" i="42"/>
  <c r="H11" i="42"/>
  <c r="J11" i="42"/>
  <c r="I11" i="42"/>
  <c r="L43" i="30"/>
  <c r="J233" i="30"/>
  <c r="J212" i="30"/>
  <c r="AR10" i="35"/>
  <c r="AN10" i="35"/>
  <c r="AQ10" i="35"/>
  <c r="AO10" i="35"/>
  <c r="AP10" i="35"/>
  <c r="H102" i="30"/>
  <c r="J9" i="31"/>
  <c r="Y36" i="35"/>
  <c r="X36" i="35"/>
  <c r="Q12" i="42"/>
  <c r="P12" i="42"/>
  <c r="T12" i="42"/>
  <c r="R12" i="42"/>
  <c r="S12" i="42"/>
  <c r="F9" i="43"/>
  <c r="N6" i="42"/>
  <c r="M6" i="42"/>
  <c r="L6" i="42"/>
  <c r="K16" i="42"/>
  <c r="R9" i="43"/>
  <c r="P9" i="43"/>
  <c r="T9" i="43"/>
  <c r="S9" i="43"/>
  <c r="Q9" i="43"/>
  <c r="L9" i="37"/>
  <c r="K9" i="37"/>
  <c r="J11" i="37"/>
  <c r="M9" i="37"/>
  <c r="O137" i="42"/>
  <c r="L137" i="42"/>
  <c r="M137" i="42"/>
  <c r="N137" i="42"/>
  <c r="I136" i="40"/>
  <c r="H136" i="40"/>
  <c r="G136" i="40"/>
  <c r="R12" i="43"/>
  <c r="Q12" i="43"/>
  <c r="S12" i="43"/>
  <c r="T12" i="43"/>
  <c r="P12" i="43"/>
  <c r="S10" i="37"/>
  <c r="R10" i="37"/>
  <c r="Q10" i="37"/>
  <c r="O10" i="37"/>
  <c r="P10" i="37"/>
  <c r="T10" i="37"/>
  <c r="F8" i="43"/>
  <c r="AN32" i="35"/>
  <c r="AO32" i="35"/>
  <c r="H128" i="30"/>
  <c r="H190" i="30"/>
  <c r="F189" i="30"/>
  <c r="J54" i="31"/>
  <c r="J104" i="31"/>
  <c r="F6" i="43"/>
  <c r="E16" i="43"/>
  <c r="F16" i="43" s="1"/>
  <c r="H188" i="30"/>
  <c r="L211" i="30"/>
  <c r="L13" i="31"/>
  <c r="H15" i="31"/>
  <c r="Y12" i="35"/>
  <c r="X12" i="35"/>
  <c r="AO18" i="35"/>
  <c r="AN18" i="35"/>
  <c r="AR18" i="35"/>
  <c r="AP18" i="35"/>
  <c r="AQ18" i="35"/>
  <c r="N7" i="42"/>
  <c r="M7" i="42"/>
  <c r="L7" i="42"/>
  <c r="J130" i="30"/>
  <c r="H238" i="30"/>
  <c r="L191" i="30"/>
  <c r="L207" i="30"/>
  <c r="J19" i="31"/>
  <c r="L8" i="38"/>
  <c r="N8" i="38"/>
  <c r="H104" i="30"/>
  <c r="H121" i="30"/>
  <c r="F32" i="31"/>
  <c r="L9" i="31"/>
  <c r="L21" i="31"/>
  <c r="J38" i="31"/>
  <c r="M11" i="38"/>
  <c r="L11" i="38"/>
  <c r="N11" i="38"/>
  <c r="L101" i="30"/>
  <c r="L11" i="31"/>
  <c r="H232" i="30"/>
  <c r="Y8" i="35"/>
  <c r="X8" i="35"/>
  <c r="O17" i="35"/>
  <c r="P17" i="35"/>
  <c r="J11" i="43"/>
  <c r="I11" i="43"/>
  <c r="H11" i="43"/>
  <c r="F126" i="30"/>
  <c r="J252" i="30"/>
  <c r="H195" i="30"/>
  <c r="H211" i="30"/>
  <c r="AR8" i="35"/>
  <c r="AP8" i="35"/>
  <c r="AO8" i="35"/>
  <c r="AN8" i="35"/>
  <c r="AQ8" i="35"/>
  <c r="X33" i="35"/>
  <c r="Y33" i="35"/>
  <c r="F10" i="40"/>
  <c r="F15" i="43"/>
  <c r="D17" i="46"/>
  <c r="E146" i="41"/>
  <c r="D20" i="45"/>
  <c r="I34" i="35"/>
  <c r="H7" i="37"/>
  <c r="G7" i="37"/>
  <c r="I7" i="37"/>
  <c r="I11" i="40"/>
  <c r="H11" i="40"/>
  <c r="J15" i="41"/>
  <c r="H15" i="41"/>
  <c r="I15" i="41"/>
  <c r="D16" i="43"/>
  <c r="F12" i="39"/>
  <c r="J10" i="43"/>
  <c r="I10" i="43"/>
  <c r="H10" i="43"/>
  <c r="D18" i="46"/>
  <c r="I137" i="43"/>
  <c r="G137" i="43"/>
  <c r="H137" i="43"/>
  <c r="K137" i="43" s="1"/>
  <c r="F9" i="39"/>
  <c r="O136" i="38"/>
  <c r="N136" i="38"/>
  <c r="L136" i="38"/>
  <c r="K136" i="38"/>
  <c r="M136" i="38"/>
  <c r="I141" i="41"/>
  <c r="H141" i="41"/>
  <c r="K141" i="41" s="1"/>
  <c r="G141" i="41"/>
  <c r="L145" i="42"/>
  <c r="N145" i="42"/>
  <c r="M145" i="42"/>
  <c r="O145" i="42"/>
  <c r="F12" i="43"/>
  <c r="F10" i="43"/>
  <c r="D11" i="37"/>
  <c r="H125" i="37"/>
  <c r="I125" i="37"/>
  <c r="G125" i="37"/>
  <c r="N140" i="41"/>
  <c r="O140" i="41"/>
  <c r="M140" i="41"/>
  <c r="L140" i="41"/>
  <c r="J8" i="42"/>
  <c r="I8" i="42"/>
  <c r="H8" i="42"/>
  <c r="L139" i="43"/>
  <c r="N139" i="43"/>
  <c r="M139" i="43"/>
  <c r="O139" i="43"/>
  <c r="D9" i="46"/>
  <c r="F9" i="38"/>
  <c r="T14" i="42"/>
  <c r="P14" i="42"/>
  <c r="S14" i="42"/>
  <c r="R14" i="42"/>
  <c r="Q14" i="42"/>
  <c r="D12" i="45"/>
  <c r="H10" i="31"/>
  <c r="H12" i="38"/>
  <c r="I12" i="38"/>
  <c r="J12" i="38"/>
  <c r="Y39" i="35"/>
  <c r="X39" i="35"/>
  <c r="D8" i="46"/>
  <c r="J40" i="30"/>
  <c r="F230" i="30"/>
  <c r="J59" i="31"/>
  <c r="J105" i="31"/>
  <c r="Y34" i="35"/>
  <c r="X34" i="35"/>
  <c r="D146" i="43"/>
  <c r="I141" i="43"/>
  <c r="H141" i="43"/>
  <c r="K141" i="43" s="1"/>
  <c r="G141" i="43"/>
  <c r="L146" i="30"/>
  <c r="H212" i="30"/>
  <c r="H209" i="30"/>
  <c r="J217" i="30"/>
  <c r="F131" i="30"/>
  <c r="L194" i="30"/>
  <c r="J193" i="30"/>
  <c r="J209" i="30"/>
  <c r="L20" i="31"/>
  <c r="H218" i="30"/>
  <c r="L186" i="30"/>
  <c r="J185" i="30"/>
  <c r="J10" i="31"/>
  <c r="J55" i="31"/>
  <c r="D14" i="46"/>
  <c r="H153" i="30"/>
  <c r="J234" i="30"/>
  <c r="I138" i="38"/>
  <c r="G138" i="38"/>
  <c r="H138" i="38"/>
  <c r="I7" i="40"/>
  <c r="H7" i="40"/>
  <c r="L137" i="39"/>
  <c r="K137" i="39"/>
  <c r="N137" i="39"/>
  <c r="M137" i="39"/>
  <c r="O137" i="39"/>
  <c r="S8" i="43"/>
  <c r="P8" i="43"/>
  <c r="T8" i="43"/>
  <c r="R8" i="43"/>
  <c r="Q8" i="43"/>
  <c r="D8" i="44"/>
  <c r="H135" i="38"/>
  <c r="I135" i="38"/>
  <c r="G135" i="38"/>
  <c r="L145" i="41"/>
  <c r="M145" i="41"/>
  <c r="O145" i="41"/>
  <c r="N145" i="41"/>
  <c r="Q10" i="42"/>
  <c r="T10" i="42"/>
  <c r="S10" i="42"/>
  <c r="R10" i="42"/>
  <c r="P10" i="42"/>
  <c r="D15" i="44"/>
  <c r="J14" i="41"/>
  <c r="I14" i="41"/>
  <c r="H14" i="41"/>
  <c r="N11" i="40"/>
  <c r="M11" i="40"/>
  <c r="L11" i="40"/>
  <c r="N10" i="43"/>
  <c r="M10" i="43"/>
  <c r="L10" i="43"/>
  <c r="D20" i="44"/>
  <c r="J13" i="42"/>
  <c r="H13" i="42"/>
  <c r="I13" i="42"/>
  <c r="N138" i="40"/>
  <c r="M138" i="40"/>
  <c r="L138" i="40"/>
  <c r="K138" i="40"/>
  <c r="O138" i="40"/>
  <c r="F11" i="40"/>
  <c r="O136" i="43"/>
  <c r="N136" i="43"/>
  <c r="J146" i="43"/>
  <c r="L136" i="43"/>
  <c r="M136" i="43"/>
  <c r="H12" i="39"/>
  <c r="J12" i="39"/>
  <c r="I12" i="39"/>
  <c r="F11" i="39"/>
  <c r="F7" i="43"/>
  <c r="D17" i="45"/>
  <c r="G138" i="39"/>
  <c r="I138" i="39"/>
  <c r="H138" i="39"/>
  <c r="H10" i="42"/>
  <c r="I10" i="42"/>
  <c r="J10" i="42"/>
  <c r="N6" i="43"/>
  <c r="M6" i="43"/>
  <c r="K16" i="43"/>
  <c r="L6" i="43"/>
  <c r="H208" i="30"/>
  <c r="J33" i="31"/>
  <c r="R8" i="37"/>
  <c r="O8" i="37"/>
  <c r="S8" i="37"/>
  <c r="Q8" i="37"/>
  <c r="T8" i="37"/>
  <c r="P8" i="37"/>
  <c r="F15" i="41"/>
  <c r="L166" i="30"/>
  <c r="H230" i="30"/>
  <c r="F237" i="30"/>
  <c r="L18" i="31"/>
  <c r="F8" i="40"/>
  <c r="D10" i="44"/>
  <c r="J147" i="30"/>
  <c r="H262" i="30"/>
  <c r="F214" i="30"/>
  <c r="F211" i="30"/>
  <c r="L14" i="31"/>
  <c r="L10" i="31"/>
  <c r="O136" i="39"/>
  <c r="M136" i="39"/>
  <c r="K136" i="39"/>
  <c r="L136" i="39"/>
  <c r="N136" i="39"/>
  <c r="J125" i="30"/>
  <c r="J196" i="30"/>
  <c r="Y40" i="35"/>
  <c r="X40" i="35"/>
  <c r="D19" i="44"/>
  <c r="F173" i="30"/>
  <c r="J172" i="30"/>
  <c r="H101" i="31"/>
  <c r="F15" i="31"/>
  <c r="L239" i="30"/>
  <c r="L134" i="39"/>
  <c r="M134" i="39"/>
  <c r="O134" i="39"/>
  <c r="K134" i="39"/>
  <c r="N134" i="39"/>
  <c r="O138" i="43"/>
  <c r="N138" i="43"/>
  <c r="L138" i="43"/>
  <c r="M138" i="43"/>
  <c r="T7" i="42"/>
  <c r="S7" i="42"/>
  <c r="Q7" i="42"/>
  <c r="P7" i="42"/>
  <c r="R7" i="42"/>
  <c r="F12" i="41"/>
  <c r="N14" i="43"/>
  <c r="L14" i="43"/>
  <c r="M14" i="43"/>
  <c r="D12" i="46"/>
  <c r="R10" i="40"/>
  <c r="P10" i="40"/>
  <c r="T10" i="40"/>
  <c r="AA20" i="40" s="1"/>
  <c r="Q10" i="40"/>
  <c r="S10" i="40"/>
  <c r="H11" i="38"/>
  <c r="J11" i="38"/>
  <c r="I11" i="38"/>
  <c r="F12" i="40"/>
  <c r="H137" i="41"/>
  <c r="K137" i="41" s="1"/>
  <c r="G137" i="41"/>
  <c r="I137" i="41"/>
  <c r="M9" i="43"/>
  <c r="L9" i="43"/>
  <c r="N9" i="43"/>
  <c r="D19" i="46"/>
  <c r="T6" i="39"/>
  <c r="P6" i="39"/>
  <c r="S6" i="39"/>
  <c r="R6" i="39"/>
  <c r="Q6" i="39"/>
  <c r="M144" i="42"/>
  <c r="L144" i="42"/>
  <c r="N144" i="42"/>
  <c r="O144" i="42"/>
  <c r="I14" i="42"/>
  <c r="H14" i="42"/>
  <c r="J14" i="42"/>
  <c r="I136" i="41"/>
  <c r="F146" i="41"/>
  <c r="H136" i="41"/>
  <c r="K136" i="41" s="1"/>
  <c r="G136" i="41"/>
  <c r="O142" i="43"/>
  <c r="M142" i="43"/>
  <c r="L142" i="43"/>
  <c r="N142" i="43"/>
  <c r="L8" i="37"/>
  <c r="K8" i="37"/>
  <c r="M8" i="37"/>
  <c r="R14" i="41"/>
  <c r="P14" i="41"/>
  <c r="Q14" i="41"/>
  <c r="T14" i="41"/>
  <c r="S14" i="41"/>
  <c r="N15" i="42"/>
  <c r="L15" i="42"/>
  <c r="M15" i="42"/>
  <c r="F10" i="42"/>
  <c r="I6" i="42"/>
  <c r="H6" i="42"/>
  <c r="G16" i="42"/>
  <c r="J6" i="42"/>
  <c r="H144" i="43"/>
  <c r="G144" i="43"/>
  <c r="I144" i="43"/>
  <c r="M140" i="42"/>
  <c r="O140" i="42"/>
  <c r="L140" i="42"/>
  <c r="N140" i="42"/>
  <c r="T9" i="37"/>
  <c r="S9" i="37"/>
  <c r="N11" i="37"/>
  <c r="R9" i="37"/>
  <c r="P9" i="37"/>
  <c r="O9" i="37"/>
  <c r="Q9" i="37"/>
  <c r="N7" i="38"/>
  <c r="L7" i="38"/>
  <c r="M7" i="38"/>
  <c r="I11" i="41"/>
  <c r="H11" i="41"/>
  <c r="J11" i="41"/>
  <c r="F13" i="43"/>
  <c r="D18" i="45"/>
  <c r="J57" i="31"/>
  <c r="P13" i="35"/>
  <c r="O13" i="35"/>
  <c r="T7" i="37"/>
  <c r="R7" i="37"/>
  <c r="Q7" i="37"/>
  <c r="P7" i="37"/>
  <c r="O7" i="37"/>
  <c r="S7" i="37"/>
  <c r="I15" i="42"/>
  <c r="J15" i="42"/>
  <c r="H15" i="42"/>
  <c r="F33" i="31"/>
  <c r="H239" i="30"/>
  <c r="F19" i="31"/>
  <c r="F11" i="31"/>
  <c r="Y16" i="35"/>
  <c r="X16" i="35"/>
  <c r="J7" i="42"/>
  <c r="H7" i="42"/>
  <c r="I7" i="42"/>
  <c r="J262" i="30"/>
  <c r="F218" i="30"/>
  <c r="J84" i="31"/>
  <c r="BB14" i="35"/>
  <c r="BA14" i="35"/>
  <c r="AX14" i="35"/>
  <c r="AY14" i="35"/>
  <c r="AZ14" i="35"/>
  <c r="R7" i="41"/>
  <c r="S7" i="41"/>
  <c r="Q7" i="41"/>
  <c r="P7" i="41"/>
  <c r="T7" i="41"/>
  <c r="J13" i="43"/>
  <c r="H13" i="43"/>
  <c r="I13" i="43"/>
  <c r="H189" i="30"/>
  <c r="J213" i="30"/>
  <c r="J14" i="31"/>
  <c r="F17" i="31"/>
  <c r="P9" i="39"/>
  <c r="R9" i="39"/>
  <c r="S9" i="39"/>
  <c r="T9" i="39"/>
  <c r="Q9" i="39"/>
  <c r="L12" i="31"/>
  <c r="J20" i="31"/>
  <c r="P8" i="35"/>
  <c r="O8" i="35"/>
  <c r="Y35" i="35"/>
  <c r="X35" i="35"/>
  <c r="D16" i="45"/>
  <c r="H148" i="30"/>
  <c r="J152" i="30"/>
  <c r="F263" i="30"/>
  <c r="H219" i="30"/>
  <c r="J16" i="31"/>
  <c r="J12" i="31"/>
  <c r="AN33" i="35"/>
  <c r="AO33" i="35"/>
  <c r="H10" i="40"/>
  <c r="I10" i="40"/>
  <c r="F209" i="30"/>
  <c r="F217" i="30"/>
  <c r="J18" i="31"/>
  <c r="L19" i="31"/>
  <c r="BB12" i="35"/>
  <c r="AX12" i="35"/>
  <c r="AY12" i="35"/>
  <c r="AZ12" i="35"/>
  <c r="BA12" i="35"/>
  <c r="R6" i="37"/>
  <c r="Q6" i="37"/>
  <c r="P6" i="37"/>
  <c r="O6" i="37"/>
  <c r="S11" i="42"/>
  <c r="Q11" i="42"/>
  <c r="T11" i="42"/>
  <c r="P11" i="42"/>
  <c r="R11" i="42"/>
  <c r="C146" i="41"/>
  <c r="M8" i="42"/>
  <c r="L8" i="42"/>
  <c r="N8" i="42"/>
  <c r="N143" i="42"/>
  <c r="O143" i="42"/>
  <c r="L143" i="42"/>
  <c r="M143" i="42"/>
  <c r="D17" i="44"/>
  <c r="I136" i="38"/>
  <c r="G136" i="38"/>
  <c r="H136" i="38"/>
  <c r="I12" i="40"/>
  <c r="H12" i="40"/>
  <c r="I136" i="43"/>
  <c r="G136" i="43"/>
  <c r="F146" i="43"/>
  <c r="H136" i="43"/>
  <c r="K136" i="43" s="1"/>
  <c r="N7" i="43"/>
  <c r="L7" i="43"/>
  <c r="M7" i="43"/>
  <c r="F12" i="38"/>
  <c r="I137" i="40"/>
  <c r="H137" i="40"/>
  <c r="G137" i="40"/>
  <c r="M12" i="42"/>
  <c r="L12" i="42"/>
  <c r="N12" i="42"/>
  <c r="I139" i="43"/>
  <c r="H139" i="43"/>
  <c r="G139" i="43"/>
  <c r="G136" i="39"/>
  <c r="H136" i="39"/>
  <c r="I136" i="39"/>
  <c r="J7" i="43"/>
  <c r="I7" i="43"/>
  <c r="H7" i="43"/>
  <c r="D18" i="44"/>
  <c r="D10" i="45"/>
  <c r="I9" i="37"/>
  <c r="F11" i="37"/>
  <c r="H9" i="37"/>
  <c r="G9" i="37"/>
  <c r="I138" i="42"/>
  <c r="H138" i="42"/>
  <c r="K138" i="42" s="1"/>
  <c r="G138" i="42"/>
  <c r="F8" i="42"/>
  <c r="I12" i="42"/>
  <c r="H12" i="42"/>
  <c r="J12" i="42"/>
  <c r="L12" i="39"/>
  <c r="M12" i="39"/>
  <c r="N12" i="39"/>
  <c r="I141" i="42"/>
  <c r="H141" i="42"/>
  <c r="G141" i="42"/>
  <c r="I139" i="42"/>
  <c r="G139" i="42"/>
  <c r="H139" i="42"/>
  <c r="K139" i="42" s="1"/>
  <c r="L139" i="42"/>
  <c r="M139" i="42"/>
  <c r="N139" i="42"/>
  <c r="O139" i="42"/>
  <c r="H39" i="35"/>
  <c r="H36" i="35"/>
  <c r="H40" i="35"/>
  <c r="H31" i="35"/>
  <c r="J6" i="40"/>
  <c r="J7" i="40"/>
  <c r="J8" i="40"/>
  <c r="J11" i="40"/>
  <c r="J9" i="40"/>
  <c r="M6" i="40"/>
  <c r="J10" i="40"/>
  <c r="H6" i="40"/>
  <c r="L6" i="40"/>
  <c r="I6" i="40"/>
  <c r="J12" i="40"/>
  <c r="H32" i="35"/>
  <c r="H33" i="35"/>
  <c r="H30" i="35"/>
  <c r="D146" i="42"/>
  <c r="C129" i="37"/>
  <c r="H34" i="35"/>
  <c r="H35" i="35"/>
  <c r="H38" i="35"/>
  <c r="T70" i="18"/>
  <c r="T154" i="18"/>
  <c r="T53" i="18"/>
  <c r="AB142" i="18"/>
  <c r="AB44" i="18"/>
  <c r="T130" i="18"/>
  <c r="M14" i="17"/>
  <c r="T57" i="18"/>
  <c r="T38" i="18"/>
  <c r="K145" i="42"/>
  <c r="T115" i="18"/>
  <c r="M28" i="17"/>
  <c r="M33" i="17"/>
  <c r="M32" i="17"/>
  <c r="T42" i="18"/>
  <c r="M44" i="17"/>
  <c r="T137" i="18"/>
  <c r="M193" i="3"/>
  <c r="I62" i="13"/>
  <c r="R18" i="19"/>
  <c r="T101" i="18"/>
  <c r="T124" i="18"/>
  <c r="T39" i="18"/>
  <c r="AB130" i="18"/>
  <c r="AB31" i="18"/>
  <c r="T142" i="18"/>
  <c r="AB10" i="18"/>
  <c r="T102" i="18"/>
  <c r="T32" i="18"/>
  <c r="T150" i="18"/>
  <c r="T98" i="18"/>
  <c r="AB51" i="18"/>
  <c r="M96" i="16"/>
  <c r="M75" i="16"/>
  <c r="M15" i="17"/>
  <c r="M32" i="16"/>
  <c r="J67" i="2"/>
  <c r="J193" i="3"/>
  <c r="N55" i="12"/>
  <c r="K140" i="42"/>
  <c r="T153" i="18"/>
  <c r="T69" i="18"/>
  <c r="T86" i="18"/>
  <c r="T72" i="18"/>
  <c r="T9" i="18"/>
  <c r="AB80" i="18"/>
  <c r="T107" i="18"/>
  <c r="AB18" i="18"/>
  <c r="T158" i="18"/>
  <c r="T110" i="18"/>
  <c r="AB85" i="18"/>
  <c r="T73" i="18"/>
  <c r="AB126" i="18"/>
  <c r="AB65" i="18"/>
  <c r="M111" i="16"/>
  <c r="T99" i="18"/>
  <c r="M34" i="17"/>
  <c r="M68" i="16"/>
  <c r="M31" i="17"/>
  <c r="M127" i="16"/>
  <c r="T145" i="18"/>
  <c r="AB113" i="18"/>
  <c r="T83" i="18"/>
  <c r="T88" i="18"/>
  <c r="T43" i="18"/>
  <c r="AB97" i="18"/>
  <c r="T93" i="18"/>
  <c r="AB58" i="18"/>
  <c r="AB40" i="18"/>
  <c r="AB27" i="18"/>
  <c r="M43" i="17"/>
  <c r="T52" i="18"/>
  <c r="T25" i="18"/>
  <c r="M10" i="17"/>
  <c r="M90" i="16"/>
  <c r="M115" i="16"/>
  <c r="AB141" i="18"/>
  <c r="M27" i="16"/>
  <c r="M94" i="16"/>
  <c r="M101" i="16"/>
  <c r="K145" i="41"/>
  <c r="T113" i="18"/>
  <c r="T79" i="18"/>
  <c r="T109" i="18"/>
  <c r="AB129" i="18"/>
  <c r="AB93" i="18"/>
  <c r="T18" i="18"/>
  <c r="AB143" i="18"/>
  <c r="T127" i="18"/>
  <c r="T95" i="18"/>
  <c r="AB89" i="18"/>
  <c r="T24" i="18"/>
  <c r="M48" i="17"/>
  <c r="M18" i="17"/>
  <c r="M16" i="17"/>
  <c r="T66" i="18"/>
  <c r="M42" i="17"/>
  <c r="M143" i="16"/>
  <c r="T51" i="18"/>
  <c r="M26" i="17"/>
  <c r="AA15" i="17"/>
  <c r="J43" i="2"/>
  <c r="AA12" i="16"/>
  <c r="AA20" i="16"/>
  <c r="AA13" i="17"/>
  <c r="AA10" i="17"/>
  <c r="AA16" i="16"/>
  <c r="E37" i="19"/>
  <c r="E91" i="19"/>
  <c r="E93" i="19"/>
  <c r="M119" i="19"/>
  <c r="M121" i="19"/>
  <c r="E9" i="19"/>
  <c r="E133" i="19"/>
  <c r="E135" i="19"/>
  <c r="M21" i="19"/>
  <c r="M51" i="19"/>
  <c r="M161" i="19"/>
  <c r="E21" i="19"/>
  <c r="E63" i="19"/>
  <c r="E65" i="19"/>
  <c r="M91" i="19"/>
  <c r="M93" i="19"/>
  <c r="E35" i="19"/>
  <c r="E23" i="19"/>
  <c r="E105" i="19"/>
  <c r="E107" i="19"/>
  <c r="M23" i="19"/>
  <c r="M9" i="19"/>
  <c r="M133" i="19"/>
  <c r="M135" i="19"/>
  <c r="E147" i="19"/>
  <c r="E149" i="19"/>
  <c r="M37" i="19"/>
  <c r="M63" i="19"/>
  <c r="M65" i="19"/>
  <c r="E49" i="19"/>
  <c r="E77" i="19"/>
  <c r="E79" i="19"/>
  <c r="M49" i="19"/>
  <c r="M35" i="19"/>
  <c r="M105" i="19"/>
  <c r="M107" i="19"/>
  <c r="E119" i="19"/>
  <c r="E121" i="19"/>
  <c r="M147" i="19"/>
  <c r="M149" i="19"/>
  <c r="E51" i="19"/>
  <c r="E161" i="19"/>
  <c r="M77" i="19"/>
  <c r="M79" i="19"/>
  <c r="AA17" i="17"/>
  <c r="AA20" i="17"/>
  <c r="R10" i="19"/>
  <c r="E57" i="12"/>
  <c r="AA19" i="16"/>
  <c r="AA15" i="16"/>
  <c r="AA11" i="16"/>
  <c r="AA17" i="16"/>
  <c r="K143" i="43"/>
  <c r="AA18" i="17"/>
  <c r="AA18" i="16"/>
  <c r="AA16" i="17"/>
  <c r="F57" i="12"/>
  <c r="K142" i="42"/>
  <c r="AA13" i="16"/>
  <c r="AA11" i="17"/>
  <c r="R45" i="19"/>
  <c r="R15" i="19"/>
  <c r="R14" i="19"/>
  <c r="R24" i="19"/>
  <c r="R11" i="19"/>
  <c r="R19" i="19"/>
  <c r="R32" i="19"/>
  <c r="R41" i="19"/>
  <c r="AA14" i="17"/>
  <c r="AA14" i="16"/>
  <c r="AA12" i="17"/>
  <c r="R44" i="19"/>
  <c r="J27" i="19"/>
  <c r="J10" i="19"/>
  <c r="J18" i="19"/>
  <c r="J44" i="19"/>
  <c r="J40" i="19"/>
  <c r="J17" i="19"/>
  <c r="J14" i="19"/>
  <c r="K145" i="43"/>
  <c r="J68" i="2"/>
  <c r="N68" i="2"/>
  <c r="M68" i="2"/>
  <c r="K68" i="2"/>
  <c r="L68" i="2"/>
  <c r="M187" i="3"/>
  <c r="L187" i="3"/>
  <c r="K187" i="3"/>
  <c r="J187" i="3"/>
  <c r="M191" i="3"/>
  <c r="L191" i="3"/>
  <c r="K191" i="3"/>
  <c r="J191" i="3"/>
  <c r="M195" i="3"/>
  <c r="L195" i="3"/>
  <c r="K195" i="3"/>
  <c r="J195" i="3"/>
  <c r="M48" i="13"/>
  <c r="L48" i="13"/>
  <c r="K48" i="13"/>
  <c r="J48" i="13"/>
  <c r="I48" i="13"/>
  <c r="M160" i="13"/>
  <c r="L160" i="13"/>
  <c r="K160" i="13"/>
  <c r="J160" i="13"/>
  <c r="I160" i="13"/>
  <c r="N53" i="12"/>
  <c r="M53" i="12"/>
  <c r="L53" i="12"/>
  <c r="K53" i="12"/>
  <c r="J53" i="12"/>
  <c r="I53" i="12"/>
  <c r="H57" i="12"/>
  <c r="M34" i="13"/>
  <c r="L34" i="13"/>
  <c r="K34" i="13"/>
  <c r="J34" i="13"/>
  <c r="I34" i="13"/>
  <c r="M146" i="13"/>
  <c r="L146" i="13"/>
  <c r="K146" i="13"/>
  <c r="J146" i="13"/>
  <c r="I146" i="13"/>
  <c r="Z20" i="13"/>
  <c r="Y20" i="13"/>
  <c r="X20" i="13"/>
  <c r="W20" i="13"/>
  <c r="AA20" i="13"/>
  <c r="L132" i="13"/>
  <c r="K132" i="13"/>
  <c r="J132" i="13"/>
  <c r="I132" i="13"/>
  <c r="M132" i="13"/>
  <c r="Z21" i="15"/>
  <c r="Y21" i="15"/>
  <c r="X21" i="15"/>
  <c r="W21" i="15"/>
  <c r="AA21" i="15"/>
  <c r="L56" i="12"/>
  <c r="K56" i="12"/>
  <c r="J56" i="12"/>
  <c r="I56" i="12"/>
  <c r="N56" i="12"/>
  <c r="M56" i="12"/>
  <c r="K118" i="13"/>
  <c r="J118" i="13"/>
  <c r="I118" i="13"/>
  <c r="M118" i="13"/>
  <c r="L118" i="13"/>
  <c r="V23" i="14"/>
  <c r="U23" i="14"/>
  <c r="T23" i="14"/>
  <c r="J104" i="13"/>
  <c r="I104" i="13"/>
  <c r="M104" i="13"/>
  <c r="L104" i="13"/>
  <c r="K104" i="13"/>
  <c r="I90" i="13"/>
  <c r="M90" i="13"/>
  <c r="L90" i="13"/>
  <c r="K90" i="13"/>
  <c r="J90" i="13"/>
  <c r="M76" i="13"/>
  <c r="L76" i="13"/>
  <c r="K76" i="13"/>
  <c r="J76" i="13"/>
  <c r="I76" i="13"/>
  <c r="M105" i="17"/>
  <c r="L105" i="17"/>
  <c r="K105" i="17"/>
  <c r="J105" i="17"/>
  <c r="I105" i="17"/>
  <c r="K79" i="17"/>
  <c r="J79" i="17"/>
  <c r="I79" i="17"/>
  <c r="M79" i="17"/>
  <c r="L79" i="17"/>
  <c r="I119" i="17"/>
  <c r="M119" i="17"/>
  <c r="L119" i="17"/>
  <c r="K119" i="17"/>
  <c r="J119" i="17"/>
  <c r="L93" i="17"/>
  <c r="K93" i="17"/>
  <c r="J93" i="17"/>
  <c r="I93" i="17"/>
  <c r="M93" i="17"/>
  <c r="J133" i="17"/>
  <c r="I133" i="17"/>
  <c r="M133" i="17"/>
  <c r="L133" i="17"/>
  <c r="K133" i="17"/>
  <c r="M107" i="17"/>
  <c r="L107" i="17"/>
  <c r="K107" i="17"/>
  <c r="J107" i="17"/>
  <c r="I107" i="17"/>
  <c r="K147" i="17"/>
  <c r="J147" i="17"/>
  <c r="I147" i="17"/>
  <c r="M147" i="17"/>
  <c r="L147" i="17"/>
  <c r="M121" i="17"/>
  <c r="L121" i="17"/>
  <c r="K121" i="17"/>
  <c r="J121" i="17"/>
  <c r="I121" i="17"/>
  <c r="L161" i="17"/>
  <c r="K161" i="17"/>
  <c r="J161" i="17"/>
  <c r="I161" i="17"/>
  <c r="M161" i="17"/>
  <c r="M135" i="17"/>
  <c r="L135" i="17"/>
  <c r="K135" i="17"/>
  <c r="J135" i="17"/>
  <c r="I135" i="17"/>
  <c r="M149" i="17"/>
  <c r="L149" i="17"/>
  <c r="K149" i="17"/>
  <c r="J149" i="17"/>
  <c r="I149" i="17"/>
  <c r="M63" i="17"/>
  <c r="L63" i="17"/>
  <c r="K63" i="17"/>
  <c r="J63" i="17"/>
  <c r="I63" i="17"/>
  <c r="M77" i="17"/>
  <c r="L77" i="17"/>
  <c r="K77" i="17"/>
  <c r="J77" i="17"/>
  <c r="I77" i="17"/>
  <c r="I51" i="17"/>
  <c r="M51" i="17"/>
  <c r="L51" i="17"/>
  <c r="K51" i="17"/>
  <c r="J51" i="17"/>
  <c r="Z9" i="17"/>
  <c r="Y9" i="17"/>
  <c r="X9" i="17"/>
  <c r="W9" i="17"/>
  <c r="AA9" i="17"/>
  <c r="Z21" i="17"/>
  <c r="Y21" i="17"/>
  <c r="X21" i="17"/>
  <c r="W21" i="17"/>
  <c r="AA21" i="17"/>
  <c r="M91" i="17"/>
  <c r="L91" i="17"/>
  <c r="K91" i="17"/>
  <c r="J91" i="17"/>
  <c r="I91" i="17"/>
  <c r="W9" i="16"/>
  <c r="AA9" i="16"/>
  <c r="Y9" i="16"/>
  <c r="X9" i="16"/>
  <c r="Z9" i="16"/>
  <c r="J65" i="17"/>
  <c r="I65" i="17"/>
  <c r="M65" i="17"/>
  <c r="L65" i="17"/>
  <c r="K65" i="17"/>
  <c r="W21" i="16"/>
  <c r="AA21" i="16"/>
  <c r="Y21" i="16"/>
  <c r="X21" i="16"/>
  <c r="Z21" i="16"/>
  <c r="J37" i="19"/>
  <c r="H37" i="19"/>
  <c r="X21" i="19"/>
  <c r="X9" i="19"/>
  <c r="R21" i="19"/>
  <c r="P21" i="19"/>
  <c r="X35" i="19"/>
  <c r="C7" i="19"/>
  <c r="I7" i="19" s="1"/>
  <c r="K7" i="19"/>
  <c r="Q7" i="19" s="1"/>
  <c r="U9" i="19"/>
  <c r="Z9" i="19" s="1"/>
  <c r="Z27" i="19"/>
  <c r="U35" i="19"/>
  <c r="U37" i="19"/>
  <c r="S7" i="19"/>
  <c r="Y7" i="19" s="1"/>
  <c r="U23" i="19"/>
  <c r="U49" i="19"/>
  <c r="Z49" i="19" s="1"/>
  <c r="Z41" i="19"/>
  <c r="U21" i="19"/>
  <c r="U51" i="19"/>
  <c r="Z52" i="19"/>
  <c r="U63" i="19"/>
  <c r="Z63" i="19" s="1"/>
  <c r="U65" i="19"/>
  <c r="Z66" i="19"/>
  <c r="U77" i="19"/>
  <c r="U79" i="19"/>
  <c r="Z80" i="19"/>
  <c r="U91" i="19"/>
  <c r="Z91" i="19" s="1"/>
  <c r="U93" i="19"/>
  <c r="Z93" i="19" s="1"/>
  <c r="Z94" i="19"/>
  <c r="U105" i="19"/>
  <c r="U107" i="19"/>
  <c r="Z108" i="19"/>
  <c r="U119" i="19"/>
  <c r="Z119" i="19" s="1"/>
  <c r="U121" i="19"/>
  <c r="Z121" i="19" s="1"/>
  <c r="Z122" i="19"/>
  <c r="U133" i="19"/>
  <c r="Z133" i="19" s="1"/>
  <c r="U135" i="19"/>
  <c r="U147" i="19"/>
  <c r="Z147" i="19" s="1"/>
  <c r="U149" i="19"/>
  <c r="Z149" i="19" s="1"/>
  <c r="Z150" i="19"/>
  <c r="U161" i="19"/>
  <c r="Z161" i="19" s="1"/>
  <c r="J23" i="19"/>
  <c r="H23" i="19"/>
  <c r="R37" i="19"/>
  <c r="P37" i="19"/>
  <c r="J49" i="19"/>
  <c r="H49" i="19"/>
  <c r="J147" i="19"/>
  <c r="H147" i="19"/>
  <c r="J121" i="19"/>
  <c r="H121" i="19"/>
  <c r="H105" i="19"/>
  <c r="J105" i="19"/>
  <c r="H161" i="19"/>
  <c r="J161" i="19"/>
  <c r="J133" i="19"/>
  <c r="H133" i="19"/>
  <c r="H107" i="19"/>
  <c r="J107" i="19"/>
  <c r="J135" i="19"/>
  <c r="H135" i="19"/>
  <c r="H149" i="19"/>
  <c r="J149" i="19"/>
  <c r="J119" i="19"/>
  <c r="H119" i="19"/>
  <c r="J93" i="19"/>
  <c r="H93" i="19"/>
  <c r="J91" i="19"/>
  <c r="H91" i="19"/>
  <c r="J79" i="19"/>
  <c r="H79" i="19"/>
  <c r="J77" i="19"/>
  <c r="H77" i="19"/>
  <c r="J65" i="19"/>
  <c r="H65" i="19"/>
  <c r="J63" i="19"/>
  <c r="H63" i="19"/>
  <c r="J51" i="19"/>
  <c r="H51" i="19"/>
  <c r="R135" i="19"/>
  <c r="P135" i="19"/>
  <c r="P119" i="19"/>
  <c r="R119" i="19"/>
  <c r="R93" i="19"/>
  <c r="P93" i="19"/>
  <c r="R149" i="19"/>
  <c r="P149" i="19"/>
  <c r="P147" i="19"/>
  <c r="R147" i="19"/>
  <c r="P121" i="19"/>
  <c r="R121" i="19"/>
  <c r="R105" i="19"/>
  <c r="P105" i="19"/>
  <c r="R161" i="19"/>
  <c r="P161" i="19"/>
  <c r="R133" i="19"/>
  <c r="P133" i="19"/>
  <c r="R107" i="19"/>
  <c r="P107" i="19"/>
  <c r="R91" i="19"/>
  <c r="P91" i="19"/>
  <c r="R79" i="19"/>
  <c r="P79" i="19"/>
  <c r="R77" i="19"/>
  <c r="P77" i="19"/>
  <c r="R65" i="19"/>
  <c r="P65" i="19"/>
  <c r="R63" i="19"/>
  <c r="P63" i="19"/>
  <c r="R51" i="19"/>
  <c r="P51" i="19"/>
  <c r="X133" i="19"/>
  <c r="X107" i="19"/>
  <c r="X161" i="19"/>
  <c r="X135" i="19"/>
  <c r="X119" i="19"/>
  <c r="X93" i="19"/>
  <c r="X149" i="19"/>
  <c r="X147" i="19"/>
  <c r="X121" i="19"/>
  <c r="X91" i="19"/>
  <c r="X79" i="19"/>
  <c r="X77" i="19"/>
  <c r="X65" i="19"/>
  <c r="X63" i="19"/>
  <c r="X51" i="19"/>
  <c r="X105" i="19"/>
  <c r="R9" i="19"/>
  <c r="P9" i="19"/>
  <c r="J21" i="19"/>
  <c r="H21" i="19"/>
  <c r="X23" i="19"/>
  <c r="R35" i="19"/>
  <c r="P35" i="19"/>
  <c r="X49" i="19"/>
  <c r="AB21" i="22"/>
  <c r="AA21" i="22"/>
  <c r="Z21" i="22"/>
  <c r="Y21" i="22"/>
  <c r="X21" i="22"/>
  <c r="J160" i="28"/>
  <c r="M160" i="28"/>
  <c r="L160" i="28"/>
  <c r="K160" i="28"/>
  <c r="I160" i="28"/>
  <c r="M146" i="28"/>
  <c r="I146" i="28"/>
  <c r="J146" i="28"/>
  <c r="L146" i="28"/>
  <c r="K146" i="28"/>
  <c r="L62" i="28"/>
  <c r="I62" i="28"/>
  <c r="M62" i="28"/>
  <c r="K62" i="28"/>
  <c r="J62" i="28"/>
  <c r="I76" i="28"/>
  <c r="M76" i="28"/>
  <c r="L76" i="28"/>
  <c r="K76" i="28"/>
  <c r="J76" i="28"/>
  <c r="L90" i="28"/>
  <c r="J90" i="28"/>
  <c r="I90" i="28"/>
  <c r="M90" i="28"/>
  <c r="K90" i="28"/>
  <c r="M104" i="28"/>
  <c r="K104" i="28"/>
  <c r="J104" i="28"/>
  <c r="I104" i="28"/>
  <c r="L104" i="28"/>
  <c r="L118" i="28"/>
  <c r="K118" i="28"/>
  <c r="J118" i="28"/>
  <c r="I118" i="28"/>
  <c r="M118" i="28"/>
  <c r="K48" i="28"/>
  <c r="J48" i="28"/>
  <c r="I48" i="28"/>
  <c r="M48" i="28"/>
  <c r="L48" i="28"/>
  <c r="L129" i="37"/>
  <c r="O129" i="37"/>
  <c r="N129" i="37"/>
  <c r="M129" i="37"/>
  <c r="K129" i="37"/>
  <c r="I129" i="37"/>
  <c r="H129" i="37"/>
  <c r="G129" i="37"/>
  <c r="M16" i="41"/>
  <c r="L16" i="41"/>
  <c r="N16" i="41"/>
  <c r="L146" i="41"/>
  <c r="O146" i="41"/>
  <c r="N146" i="41"/>
  <c r="M146" i="41"/>
  <c r="J16" i="41"/>
  <c r="I16" i="41"/>
  <c r="H16" i="41"/>
  <c r="T16" i="41"/>
  <c r="S16" i="41"/>
  <c r="R16" i="41"/>
  <c r="Q16" i="41"/>
  <c r="P16" i="41"/>
  <c r="K197" i="3" l="1"/>
  <c r="L197" i="3"/>
  <c r="M197" i="3"/>
  <c r="J197" i="3"/>
  <c r="L128" i="3"/>
  <c r="K128" i="3"/>
  <c r="J128" i="3"/>
  <c r="M128" i="3"/>
  <c r="M132" i="3"/>
  <c r="J132" i="3"/>
  <c r="L132" i="3"/>
  <c r="K132" i="3"/>
  <c r="L125" i="3"/>
  <c r="J125" i="3"/>
  <c r="K125" i="3"/>
  <c r="M125" i="3"/>
  <c r="M126" i="3"/>
  <c r="L126" i="3"/>
  <c r="J126" i="3"/>
  <c r="K126" i="3"/>
  <c r="L133" i="3"/>
  <c r="J133" i="3"/>
  <c r="K133" i="3"/>
  <c r="M133" i="3"/>
  <c r="M129" i="3"/>
  <c r="K129" i="3"/>
  <c r="J129" i="3"/>
  <c r="L129" i="3"/>
  <c r="M204" i="3"/>
  <c r="K204" i="3"/>
  <c r="J204" i="3"/>
  <c r="L204" i="3"/>
  <c r="M45" i="2"/>
  <c r="L45" i="2"/>
  <c r="J45" i="2"/>
  <c r="K45" i="2"/>
  <c r="M130" i="3"/>
  <c r="K130" i="3"/>
  <c r="J130" i="3"/>
  <c r="L130" i="3"/>
  <c r="L44" i="2"/>
  <c r="K44" i="2"/>
  <c r="M44" i="2"/>
  <c r="J44" i="2"/>
  <c r="J46" i="2"/>
  <c r="L46" i="2"/>
  <c r="K46" i="2"/>
  <c r="M46" i="2"/>
  <c r="J202" i="3"/>
  <c r="L202" i="3"/>
  <c r="K202" i="3"/>
  <c r="M202" i="3"/>
  <c r="M124" i="3"/>
  <c r="J124" i="3"/>
  <c r="L124" i="3"/>
  <c r="K124" i="3"/>
  <c r="L198" i="3"/>
  <c r="J198" i="3"/>
  <c r="K198" i="3"/>
  <c r="M198" i="3"/>
  <c r="J199" i="3"/>
  <c r="K199" i="3"/>
  <c r="M199" i="3"/>
  <c r="L199" i="3"/>
  <c r="K127" i="3"/>
  <c r="J127" i="3"/>
  <c r="M127" i="3"/>
  <c r="L127" i="3"/>
  <c r="J205" i="3"/>
  <c r="L205" i="3"/>
  <c r="M205" i="3"/>
  <c r="K205" i="3"/>
  <c r="M201" i="3"/>
  <c r="L201" i="3"/>
  <c r="J201" i="3"/>
  <c r="K201" i="3"/>
  <c r="J200" i="3"/>
  <c r="M200" i="3"/>
  <c r="K200" i="3"/>
  <c r="L200" i="3"/>
  <c r="L134" i="3"/>
  <c r="K134" i="3"/>
  <c r="M134" i="3"/>
  <c r="J134" i="3"/>
  <c r="N71" i="2"/>
  <c r="L71" i="2"/>
  <c r="K71" i="2"/>
  <c r="M71" i="2"/>
  <c r="J71" i="2"/>
  <c r="K69" i="2"/>
  <c r="L69" i="2"/>
  <c r="M69" i="2"/>
  <c r="J69" i="2"/>
  <c r="L131" i="3"/>
  <c r="J131" i="3"/>
  <c r="M131" i="3"/>
  <c r="K131" i="3"/>
  <c r="L206" i="3"/>
  <c r="J206" i="3"/>
  <c r="K206" i="3"/>
  <c r="M206" i="3"/>
  <c r="M203" i="3"/>
  <c r="K203" i="3"/>
  <c r="J203" i="3"/>
  <c r="L203" i="3"/>
  <c r="M70" i="2"/>
  <c r="J70" i="2"/>
  <c r="L70" i="2"/>
  <c r="K70" i="2"/>
  <c r="J207" i="3"/>
  <c r="K207" i="3"/>
  <c r="L207" i="3"/>
  <c r="M207" i="3"/>
  <c r="I48" i="27"/>
  <c r="M48" i="27"/>
  <c r="L48" i="27"/>
  <c r="K48" i="27"/>
  <c r="J48" i="27"/>
  <c r="S16" i="43"/>
  <c r="T16" i="43"/>
  <c r="R16" i="43"/>
  <c r="Q16" i="43"/>
  <c r="P16" i="43"/>
  <c r="Z160" i="18"/>
  <c r="AB160" i="18"/>
  <c r="AA160" i="18"/>
  <c r="T64" i="18"/>
  <c r="R64" i="18"/>
  <c r="S64" i="18"/>
  <c r="H120" i="21"/>
  <c r="I120" i="21"/>
  <c r="J120" i="21"/>
  <c r="R62" i="18"/>
  <c r="S62" i="18"/>
  <c r="T62" i="18"/>
  <c r="M105" i="22"/>
  <c r="L105" i="22"/>
  <c r="K105" i="22"/>
  <c r="J105" i="22"/>
  <c r="N105" i="22"/>
  <c r="AB62" i="18"/>
  <c r="AA62" i="18"/>
  <c r="Z62" i="18"/>
  <c r="AB64" i="18"/>
  <c r="Z64" i="18"/>
  <c r="AA64" i="18"/>
  <c r="S90" i="18"/>
  <c r="R90" i="18"/>
  <c r="T90" i="18"/>
  <c r="T22" i="21"/>
  <c r="S22" i="21"/>
  <c r="R22" i="21"/>
  <c r="M135" i="16"/>
  <c r="L135" i="16"/>
  <c r="K135" i="16"/>
  <c r="J135" i="16"/>
  <c r="I135" i="16"/>
  <c r="M35" i="17"/>
  <c r="L35" i="17"/>
  <c r="K35" i="17"/>
  <c r="I35" i="17"/>
  <c r="J35" i="17"/>
  <c r="M161" i="15"/>
  <c r="L161" i="15"/>
  <c r="J161" i="15"/>
  <c r="I161" i="15"/>
  <c r="K161" i="15"/>
  <c r="T106" i="18"/>
  <c r="R106" i="18"/>
  <c r="S106" i="18"/>
  <c r="M141" i="16"/>
  <c r="L21" i="15"/>
  <c r="M21" i="15"/>
  <c r="K21" i="15"/>
  <c r="J21" i="15"/>
  <c r="I21" i="15"/>
  <c r="K18" i="2"/>
  <c r="L18" i="2"/>
  <c r="J18" i="2"/>
  <c r="M18" i="2"/>
  <c r="M122" i="3"/>
  <c r="L122" i="3"/>
  <c r="K122" i="3"/>
  <c r="J122" i="3"/>
  <c r="J113" i="3"/>
  <c r="M113" i="3"/>
  <c r="L113" i="3"/>
  <c r="K113" i="3"/>
  <c r="M42" i="2"/>
  <c r="K42" i="2"/>
  <c r="J42" i="2"/>
  <c r="L42" i="2"/>
  <c r="M119" i="3"/>
  <c r="J119" i="3"/>
  <c r="L119" i="3"/>
  <c r="K119" i="3"/>
  <c r="M11" i="17"/>
  <c r="M133" i="15"/>
  <c r="L133" i="15"/>
  <c r="K133" i="15"/>
  <c r="J133" i="15"/>
  <c r="I133" i="15"/>
  <c r="J112" i="19"/>
  <c r="J12" i="19"/>
  <c r="M139" i="16"/>
  <c r="J59" i="19"/>
  <c r="M115" i="17"/>
  <c r="J98" i="19"/>
  <c r="J48" i="19"/>
  <c r="M144" i="17"/>
  <c r="J75" i="19"/>
  <c r="J99" i="19"/>
  <c r="J116" i="19"/>
  <c r="J55" i="19"/>
  <c r="M155" i="17"/>
  <c r="J136" i="19"/>
  <c r="M113" i="17"/>
  <c r="J123" i="19"/>
  <c r="K138" i="41"/>
  <c r="J158" i="19"/>
  <c r="J16" i="19"/>
  <c r="M88" i="17"/>
  <c r="R26" i="19"/>
  <c r="M85" i="17"/>
  <c r="K141" i="42"/>
  <c r="Q11" i="37"/>
  <c r="P11" i="37"/>
  <c r="S11" i="37"/>
  <c r="O11" i="37"/>
  <c r="R11" i="37"/>
  <c r="T11" i="37"/>
  <c r="I146" i="41"/>
  <c r="H146" i="41"/>
  <c r="K146" i="41" s="1"/>
  <c r="G146" i="41"/>
  <c r="L146" i="43"/>
  <c r="O146" i="43"/>
  <c r="N146" i="43"/>
  <c r="M146" i="43"/>
  <c r="P16" i="42"/>
  <c r="T16" i="42"/>
  <c r="R16" i="42"/>
  <c r="S16" i="42"/>
  <c r="Q16" i="42"/>
  <c r="K139" i="41"/>
  <c r="Z136" i="19"/>
  <c r="Z105" i="19"/>
  <c r="Z65" i="19"/>
  <c r="Z24" i="19"/>
  <c r="K139" i="43"/>
  <c r="K144" i="43"/>
  <c r="G146" i="42"/>
  <c r="I146" i="42"/>
  <c r="H146" i="42"/>
  <c r="K146" i="42" s="1"/>
  <c r="M34" i="27"/>
  <c r="L34" i="27"/>
  <c r="K34" i="27"/>
  <c r="J34" i="27"/>
  <c r="I34" i="27"/>
  <c r="J132" i="26"/>
  <c r="I132" i="26"/>
  <c r="M132" i="26"/>
  <c r="K132" i="26"/>
  <c r="L132" i="26"/>
  <c r="H162" i="21"/>
  <c r="J162" i="21"/>
  <c r="I162" i="21"/>
  <c r="J20" i="26"/>
  <c r="I20" i="26"/>
  <c r="M20" i="26"/>
  <c r="L20" i="26"/>
  <c r="K20" i="26"/>
  <c r="J160" i="27"/>
  <c r="K160" i="27"/>
  <c r="I160" i="27"/>
  <c r="M160" i="27"/>
  <c r="L160" i="27"/>
  <c r="N49" i="22"/>
  <c r="M49" i="22"/>
  <c r="L49" i="22"/>
  <c r="K49" i="22"/>
  <c r="J49" i="22"/>
  <c r="K141" i="18"/>
  <c r="K73" i="18"/>
  <c r="AB135" i="18"/>
  <c r="K69" i="18"/>
  <c r="M34" i="26"/>
  <c r="L34" i="26"/>
  <c r="K34" i="26"/>
  <c r="J34" i="26"/>
  <c r="I34" i="26"/>
  <c r="T56" i="18"/>
  <c r="AB139" i="18"/>
  <c r="AB157" i="18"/>
  <c r="K156" i="18"/>
  <c r="T58" i="18"/>
  <c r="AB54" i="18"/>
  <c r="T26" i="18"/>
  <c r="K68" i="18"/>
  <c r="J36" i="18"/>
  <c r="I36" i="18"/>
  <c r="K36" i="18"/>
  <c r="K43" i="18"/>
  <c r="K102" i="18"/>
  <c r="AA118" i="18"/>
  <c r="AB118" i="18"/>
  <c r="Z118" i="18"/>
  <c r="M58" i="16"/>
  <c r="T75" i="18"/>
  <c r="T134" i="18"/>
  <c r="S134" i="18"/>
  <c r="R134" i="18"/>
  <c r="AB125" i="18"/>
  <c r="K79" i="18"/>
  <c r="AB95" i="18"/>
  <c r="M73" i="16"/>
  <c r="L161" i="16"/>
  <c r="K161" i="16"/>
  <c r="J161" i="16"/>
  <c r="I161" i="16"/>
  <c r="M161" i="16"/>
  <c r="S160" i="18"/>
  <c r="R160" i="18"/>
  <c r="T160" i="18"/>
  <c r="AB43" i="18"/>
  <c r="AB127" i="18"/>
  <c r="M104" i="16"/>
  <c r="T10" i="18"/>
  <c r="K143" i="18"/>
  <c r="M142" i="16"/>
  <c r="T20" i="18"/>
  <c r="S20" i="18"/>
  <c r="R20" i="18"/>
  <c r="M154" i="16"/>
  <c r="M105" i="16"/>
  <c r="L105" i="16"/>
  <c r="K105" i="16"/>
  <c r="I105" i="16"/>
  <c r="J105" i="16"/>
  <c r="AB94" i="18"/>
  <c r="K121" i="14"/>
  <c r="J121" i="14"/>
  <c r="I121" i="14"/>
  <c r="I133" i="16"/>
  <c r="M133" i="16"/>
  <c r="K133" i="16"/>
  <c r="J133" i="16"/>
  <c r="L133" i="16"/>
  <c r="T37" i="18"/>
  <c r="K29" i="18"/>
  <c r="M15" i="16"/>
  <c r="L149" i="16"/>
  <c r="K149" i="16"/>
  <c r="I149" i="16"/>
  <c r="J149" i="16"/>
  <c r="M149" i="16"/>
  <c r="M113" i="16"/>
  <c r="K45" i="18"/>
  <c r="K84" i="18"/>
  <c r="AB41" i="18"/>
  <c r="M118" i="16"/>
  <c r="M24" i="16"/>
  <c r="AB101" i="18"/>
  <c r="T31" i="18"/>
  <c r="Z36" i="18"/>
  <c r="AB36" i="18"/>
  <c r="AA36" i="18"/>
  <c r="M20" i="16"/>
  <c r="M123" i="16"/>
  <c r="K127" i="18"/>
  <c r="T84" i="18"/>
  <c r="J106" i="18"/>
  <c r="I106" i="18"/>
  <c r="K106" i="18"/>
  <c r="M84" i="16"/>
  <c r="M91" i="16"/>
  <c r="L91" i="16"/>
  <c r="K91" i="16"/>
  <c r="J91" i="16"/>
  <c r="I91" i="16"/>
  <c r="M129" i="16"/>
  <c r="K26" i="18"/>
  <c r="M35" i="15"/>
  <c r="L35" i="15"/>
  <c r="K35" i="15"/>
  <c r="J35" i="15"/>
  <c r="I35" i="15"/>
  <c r="J77" i="16"/>
  <c r="I77" i="16"/>
  <c r="M77" i="16"/>
  <c r="L77" i="16"/>
  <c r="K77" i="16"/>
  <c r="M38" i="17"/>
  <c r="M147" i="15"/>
  <c r="L147" i="15"/>
  <c r="K147" i="15"/>
  <c r="I147" i="15"/>
  <c r="J147" i="15"/>
  <c r="M38" i="16"/>
  <c r="L43" i="2"/>
  <c r="M43" i="2"/>
  <c r="L116" i="3"/>
  <c r="M116" i="3"/>
  <c r="J116" i="3"/>
  <c r="K116" i="3"/>
  <c r="J115" i="19"/>
  <c r="J83" i="19"/>
  <c r="J67" i="19"/>
  <c r="M73" i="17"/>
  <c r="M122" i="17"/>
  <c r="M101" i="17"/>
  <c r="M152" i="17"/>
  <c r="J138" i="19"/>
  <c r="M128" i="17"/>
  <c r="M158" i="17"/>
  <c r="J72" i="19"/>
  <c r="M76" i="17"/>
  <c r="M75" i="17"/>
  <c r="J128" i="19"/>
  <c r="C57" i="12"/>
  <c r="J137" i="19"/>
  <c r="J73" i="19"/>
  <c r="J159" i="19"/>
  <c r="J54" i="19"/>
  <c r="J43" i="19"/>
  <c r="M59" i="17"/>
  <c r="M130" i="17"/>
  <c r="R12" i="19"/>
  <c r="R132" i="19"/>
  <c r="M52" i="17"/>
  <c r="J152" i="19"/>
  <c r="M160" i="26"/>
  <c r="I160" i="26"/>
  <c r="L160" i="26"/>
  <c r="K160" i="26"/>
  <c r="J160" i="26"/>
  <c r="N147" i="22"/>
  <c r="M147" i="22"/>
  <c r="K147" i="22"/>
  <c r="J147" i="22"/>
  <c r="L147" i="22"/>
  <c r="K161" i="22"/>
  <c r="M161" i="22"/>
  <c r="L161" i="22"/>
  <c r="J161" i="22"/>
  <c r="N161" i="22"/>
  <c r="K67" i="18"/>
  <c r="T65" i="18"/>
  <c r="AB155" i="18"/>
  <c r="AB76" i="18"/>
  <c r="Z76" i="18"/>
  <c r="AA76" i="18"/>
  <c r="T71" i="18"/>
  <c r="K24" i="18"/>
  <c r="K55" i="18"/>
  <c r="K58" i="18"/>
  <c r="J22" i="21"/>
  <c r="I22" i="21"/>
  <c r="H22" i="21"/>
  <c r="K61" i="18"/>
  <c r="T112" i="18"/>
  <c r="AB71" i="18"/>
  <c r="AB117" i="18"/>
  <c r="K125" i="18"/>
  <c r="AB121" i="18"/>
  <c r="R34" i="18"/>
  <c r="T34" i="18"/>
  <c r="S34" i="18"/>
  <c r="K152" i="18"/>
  <c r="J48" i="18"/>
  <c r="I48" i="18"/>
  <c r="K48" i="18"/>
  <c r="T33" i="18"/>
  <c r="M124" i="16"/>
  <c r="AB103" i="18"/>
  <c r="AB60" i="18"/>
  <c r="T117" i="18"/>
  <c r="AB114" i="18"/>
  <c r="K39" i="18"/>
  <c r="T47" i="18"/>
  <c r="AB109" i="18"/>
  <c r="AB90" i="18"/>
  <c r="AA90" i="18"/>
  <c r="Z90" i="18"/>
  <c r="AB14" i="18"/>
  <c r="M25" i="16"/>
  <c r="K145" i="18"/>
  <c r="M11" i="16"/>
  <c r="AB123" i="18"/>
  <c r="AB81" i="18"/>
  <c r="AB150" i="18"/>
  <c r="M16" i="16"/>
  <c r="T125" i="18"/>
  <c r="T103" i="18"/>
  <c r="K139" i="18"/>
  <c r="K9" i="18"/>
  <c r="M125" i="16"/>
  <c r="M55" i="16"/>
  <c r="R36" i="18"/>
  <c r="T36" i="18"/>
  <c r="S36" i="18"/>
  <c r="M109" i="16"/>
  <c r="K42" i="18"/>
  <c r="M41" i="16"/>
  <c r="AB107" i="18"/>
  <c r="M13" i="16"/>
  <c r="M112" i="16"/>
  <c r="K115" i="18"/>
  <c r="K82" i="18"/>
  <c r="AA20" i="18"/>
  <c r="AB20" i="18"/>
  <c r="Z20" i="18"/>
  <c r="M114" i="16"/>
  <c r="M85" i="16"/>
  <c r="L20" i="13"/>
  <c r="M20" i="13"/>
  <c r="K20" i="13"/>
  <c r="J20" i="13"/>
  <c r="I20" i="13"/>
  <c r="AB11" i="18"/>
  <c r="M156" i="16"/>
  <c r="M65" i="16"/>
  <c r="K65" i="16"/>
  <c r="J65" i="16"/>
  <c r="L65" i="16"/>
  <c r="I65" i="16"/>
  <c r="M121" i="16"/>
  <c r="L121" i="16"/>
  <c r="K121" i="16"/>
  <c r="J121" i="16"/>
  <c r="I121" i="16"/>
  <c r="AB16" i="18"/>
  <c r="T50" i="18"/>
  <c r="S50" i="18"/>
  <c r="R50" i="18"/>
  <c r="R104" i="18"/>
  <c r="T104" i="18"/>
  <c r="S104" i="18"/>
  <c r="M126" i="17"/>
  <c r="AB57" i="18"/>
  <c r="L77" i="15"/>
  <c r="K77" i="15"/>
  <c r="J77" i="15"/>
  <c r="M77" i="15"/>
  <c r="I77" i="15"/>
  <c r="M26" i="16"/>
  <c r="I20" i="18"/>
  <c r="K20" i="18"/>
  <c r="J20" i="18"/>
  <c r="K17" i="18"/>
  <c r="M123" i="3"/>
  <c r="L123" i="3"/>
  <c r="J123" i="3"/>
  <c r="K123" i="3"/>
  <c r="M124" i="17"/>
  <c r="M153" i="17"/>
  <c r="J96" i="19"/>
  <c r="M80" i="17"/>
  <c r="J109" i="19"/>
  <c r="J69" i="19"/>
  <c r="M147" i="16"/>
  <c r="K147" i="16"/>
  <c r="J147" i="16"/>
  <c r="I147" i="16"/>
  <c r="L147" i="16"/>
  <c r="J68" i="19"/>
  <c r="J110" i="19"/>
  <c r="M140" i="17"/>
  <c r="M108" i="17"/>
  <c r="J25" i="19"/>
  <c r="J153" i="19"/>
  <c r="M109" i="17"/>
  <c r="J130" i="19"/>
  <c r="M131" i="17"/>
  <c r="J118" i="19"/>
  <c r="J33" i="19"/>
  <c r="J125" i="19"/>
  <c r="J94" i="19"/>
  <c r="J39" i="19"/>
  <c r="K43" i="2"/>
  <c r="J85" i="19"/>
  <c r="J151" i="19"/>
  <c r="J56" i="19"/>
  <c r="M139" i="17"/>
  <c r="M99" i="17"/>
  <c r="J29" i="19"/>
  <c r="M71" i="17"/>
  <c r="R88" i="19"/>
  <c r="H16" i="42"/>
  <c r="I16" i="42"/>
  <c r="J16" i="42"/>
  <c r="K142" i="43"/>
  <c r="K143" i="42"/>
  <c r="J62" i="27"/>
  <c r="I62" i="27"/>
  <c r="M62" i="27"/>
  <c r="L62" i="27"/>
  <c r="K62" i="27"/>
  <c r="M146" i="42"/>
  <c r="O146" i="42"/>
  <c r="L146" i="42"/>
  <c r="N146" i="42"/>
  <c r="M146" i="26"/>
  <c r="L146" i="26"/>
  <c r="K146" i="26"/>
  <c r="J146" i="26"/>
  <c r="I146" i="26"/>
  <c r="J132" i="28"/>
  <c r="I132" i="28"/>
  <c r="K132" i="28"/>
  <c r="M132" i="28"/>
  <c r="L132" i="28"/>
  <c r="M21" i="22"/>
  <c r="L21" i="22"/>
  <c r="K21" i="22"/>
  <c r="J21" i="22"/>
  <c r="N21" i="22"/>
  <c r="H36" i="21"/>
  <c r="J36" i="21"/>
  <c r="I36" i="21"/>
  <c r="AB67" i="18"/>
  <c r="I148" i="18"/>
  <c r="J148" i="18"/>
  <c r="K148" i="18"/>
  <c r="AB136" i="18"/>
  <c r="R48" i="18"/>
  <c r="T48" i="18"/>
  <c r="S48" i="18"/>
  <c r="AB98" i="18"/>
  <c r="J160" i="18"/>
  <c r="I160" i="18"/>
  <c r="K160" i="18"/>
  <c r="I76" i="18"/>
  <c r="K76" i="18"/>
  <c r="J76" i="18"/>
  <c r="L119" i="22"/>
  <c r="K119" i="22"/>
  <c r="M119" i="22"/>
  <c r="J119" i="22"/>
  <c r="N119" i="22"/>
  <c r="J78" i="21"/>
  <c r="I78" i="21"/>
  <c r="H78" i="21"/>
  <c r="K71" i="18"/>
  <c r="K72" i="18"/>
  <c r="T89" i="18"/>
  <c r="AB33" i="18"/>
  <c r="L63" i="22"/>
  <c r="K63" i="22"/>
  <c r="J63" i="22"/>
  <c r="N63" i="22"/>
  <c r="M63" i="22"/>
  <c r="K113" i="18"/>
  <c r="AB30" i="18"/>
  <c r="K53" i="18"/>
  <c r="AB122" i="18"/>
  <c r="AB28" i="18"/>
  <c r="K129" i="18"/>
  <c r="K103" i="18"/>
  <c r="AB59" i="18"/>
  <c r="H92" i="21"/>
  <c r="J92" i="21"/>
  <c r="I92" i="21"/>
  <c r="M72" i="16"/>
  <c r="T55" i="18"/>
  <c r="K13" i="18"/>
  <c r="M132" i="16"/>
  <c r="M62" i="16"/>
  <c r="AB55" i="18"/>
  <c r="K150" i="18"/>
  <c r="M144" i="16"/>
  <c r="K32" i="18"/>
  <c r="T118" i="18"/>
  <c r="R118" i="18"/>
  <c r="S118" i="18"/>
  <c r="K56" i="18"/>
  <c r="AB106" i="18"/>
  <c r="AA106" i="18"/>
  <c r="Z106" i="18"/>
  <c r="M87" i="16"/>
  <c r="T46" i="18"/>
  <c r="M70" i="16"/>
  <c r="M39" i="17"/>
  <c r="T81" i="18"/>
  <c r="K107" i="18"/>
  <c r="S76" i="18"/>
  <c r="R76" i="18"/>
  <c r="T76" i="18"/>
  <c r="M56" i="16"/>
  <c r="M28" i="16"/>
  <c r="M34" i="16"/>
  <c r="K136" i="18"/>
  <c r="AB38" i="18"/>
  <c r="K95" i="18"/>
  <c r="M37" i="17"/>
  <c r="L37" i="17"/>
  <c r="K37" i="17"/>
  <c r="J37" i="17"/>
  <c r="I37" i="17"/>
  <c r="J23" i="14"/>
  <c r="I23" i="14"/>
  <c r="K23" i="14"/>
  <c r="M186" i="3"/>
  <c r="K186" i="3"/>
  <c r="L186" i="3"/>
  <c r="J186" i="3"/>
  <c r="J107" i="14"/>
  <c r="K107" i="14"/>
  <c r="I107" i="14"/>
  <c r="L192" i="3"/>
  <c r="K192" i="3"/>
  <c r="J192" i="3"/>
  <c r="M192" i="3"/>
  <c r="M49" i="15"/>
  <c r="L49" i="15"/>
  <c r="K49" i="15"/>
  <c r="J49" i="15"/>
  <c r="I49" i="15"/>
  <c r="M62" i="13"/>
  <c r="L62" i="13"/>
  <c r="J62" i="13"/>
  <c r="K120" i="3"/>
  <c r="J120" i="3"/>
  <c r="L120" i="3"/>
  <c r="M120" i="3"/>
  <c r="M157" i="16"/>
  <c r="K16" i="18"/>
  <c r="T19" i="18"/>
  <c r="M190" i="3"/>
  <c r="L190" i="3"/>
  <c r="J190" i="3"/>
  <c r="K190" i="3"/>
  <c r="L115" i="3"/>
  <c r="K115" i="3"/>
  <c r="J115" i="3"/>
  <c r="M115" i="3"/>
  <c r="M95" i="16"/>
  <c r="M105" i="15"/>
  <c r="I105" i="15"/>
  <c r="L105" i="15"/>
  <c r="K105" i="15"/>
  <c r="J105" i="15"/>
  <c r="M154" i="17"/>
  <c r="J104" i="19"/>
  <c r="M150" i="17"/>
  <c r="M60" i="17"/>
  <c r="M97" i="17"/>
  <c r="L196" i="3"/>
  <c r="K196" i="3"/>
  <c r="J196" i="3"/>
  <c r="M196" i="3"/>
  <c r="M61" i="17"/>
  <c r="J97" i="19"/>
  <c r="M55" i="17"/>
  <c r="M156" i="17"/>
  <c r="J141" i="19"/>
  <c r="M136" i="17"/>
  <c r="J102" i="19"/>
  <c r="J90" i="19"/>
  <c r="J45" i="19"/>
  <c r="J144" i="19"/>
  <c r="M116" i="17"/>
  <c r="M100" i="17"/>
  <c r="J26" i="19"/>
  <c r="J139" i="19"/>
  <c r="J53" i="19"/>
  <c r="K140" i="41"/>
  <c r="M111" i="17"/>
  <c r="R82" i="19"/>
  <c r="M138" i="17"/>
  <c r="K142" i="41"/>
  <c r="K143" i="41"/>
  <c r="M84" i="17"/>
  <c r="K138" i="43"/>
  <c r="J16" i="43"/>
  <c r="I16" i="43"/>
  <c r="H16" i="43"/>
  <c r="L146" i="27"/>
  <c r="K146" i="27"/>
  <c r="J146" i="27"/>
  <c r="I146" i="27"/>
  <c r="M146" i="27"/>
  <c r="K144" i="41"/>
  <c r="K76" i="27"/>
  <c r="J76" i="27"/>
  <c r="I76" i="27"/>
  <c r="M76" i="27"/>
  <c r="L76" i="27"/>
  <c r="L48" i="26"/>
  <c r="K48" i="26"/>
  <c r="J48" i="26"/>
  <c r="M48" i="26"/>
  <c r="I48" i="26"/>
  <c r="J90" i="26"/>
  <c r="K90" i="26"/>
  <c r="I90" i="26"/>
  <c r="M90" i="26"/>
  <c r="L90" i="26"/>
  <c r="I148" i="21"/>
  <c r="J148" i="21"/>
  <c r="H148" i="21"/>
  <c r="L76" i="26"/>
  <c r="M76" i="26"/>
  <c r="K76" i="26"/>
  <c r="J76" i="26"/>
  <c r="I76" i="26"/>
  <c r="AB34" i="18"/>
  <c r="AA34" i="18"/>
  <c r="Z34" i="18"/>
  <c r="Z22" i="18"/>
  <c r="AB22" i="18"/>
  <c r="AA22" i="18"/>
  <c r="I64" i="18"/>
  <c r="K64" i="18"/>
  <c r="J64" i="18"/>
  <c r="AB104" i="18"/>
  <c r="AA104" i="18"/>
  <c r="Z104" i="18"/>
  <c r="J77" i="22"/>
  <c r="K77" i="22"/>
  <c r="N77" i="22"/>
  <c r="M77" i="22"/>
  <c r="L77" i="22"/>
  <c r="T146" i="18"/>
  <c r="S146" i="18"/>
  <c r="R146" i="18"/>
  <c r="K130" i="18"/>
  <c r="AB110" i="18"/>
  <c r="K83" i="18"/>
  <c r="M126" i="16"/>
  <c r="M71" i="16"/>
  <c r="T135" i="18"/>
  <c r="AB88" i="18"/>
  <c r="AB79" i="18"/>
  <c r="K126" i="18"/>
  <c r="K19" i="18"/>
  <c r="T97" i="18"/>
  <c r="K78" i="18"/>
  <c r="J78" i="18"/>
  <c r="I78" i="18"/>
  <c r="T94" i="18"/>
  <c r="M153" i="16"/>
  <c r="AB151" i="18"/>
  <c r="AB9" i="18"/>
  <c r="K122" i="18"/>
  <c r="K15" i="18"/>
  <c r="Z92" i="18"/>
  <c r="AB92" i="18"/>
  <c r="AA92" i="18"/>
  <c r="K123" i="18"/>
  <c r="J104" i="18"/>
  <c r="I104" i="18"/>
  <c r="K104" i="18"/>
  <c r="K86" i="18"/>
  <c r="AB48" i="18"/>
  <c r="Z48" i="18"/>
  <c r="AA48" i="18"/>
  <c r="L49" i="17"/>
  <c r="K49" i="17"/>
  <c r="J49" i="17"/>
  <c r="I49" i="17"/>
  <c r="M49" i="17"/>
  <c r="AB156" i="18"/>
  <c r="AB45" i="18"/>
  <c r="K59" i="18"/>
  <c r="M30" i="16"/>
  <c r="T11" i="18"/>
  <c r="K33" i="18"/>
  <c r="M45" i="16"/>
  <c r="M110" i="16"/>
  <c r="K23" i="17"/>
  <c r="J23" i="17"/>
  <c r="L23" i="17"/>
  <c r="I23" i="17"/>
  <c r="M23" i="17"/>
  <c r="K151" i="18"/>
  <c r="K46" i="18"/>
  <c r="J119" i="16"/>
  <c r="I119" i="16"/>
  <c r="K119" i="16"/>
  <c r="M119" i="16"/>
  <c r="L119" i="16"/>
  <c r="M159" i="16"/>
  <c r="K10" i="18"/>
  <c r="M152" i="16"/>
  <c r="M49" i="16"/>
  <c r="L49" i="16"/>
  <c r="K49" i="16"/>
  <c r="J49" i="16"/>
  <c r="I49" i="16"/>
  <c r="L119" i="15"/>
  <c r="K119" i="15"/>
  <c r="J119" i="15"/>
  <c r="I119" i="15"/>
  <c r="M119" i="15"/>
  <c r="M23" i="16"/>
  <c r="L23" i="16"/>
  <c r="K23" i="16"/>
  <c r="J23" i="16"/>
  <c r="I23" i="16"/>
  <c r="AB50" i="18"/>
  <c r="AA50" i="18"/>
  <c r="Z50" i="18"/>
  <c r="K74" i="18"/>
  <c r="K80" i="18"/>
  <c r="AB24" i="18"/>
  <c r="M57" i="16"/>
  <c r="M151" i="16"/>
  <c r="M81" i="16"/>
  <c r="I163" i="14"/>
  <c r="K163" i="14"/>
  <c r="J163" i="14"/>
  <c r="R132" i="18"/>
  <c r="S132" i="18"/>
  <c r="T132" i="18"/>
  <c r="K90" i="18"/>
  <c r="J90" i="18"/>
  <c r="I90" i="18"/>
  <c r="T68" i="18"/>
  <c r="M67" i="16"/>
  <c r="L35" i="16"/>
  <c r="K35" i="16"/>
  <c r="M35" i="16"/>
  <c r="I35" i="16"/>
  <c r="J35" i="16"/>
  <c r="M30" i="17"/>
  <c r="M122" i="16"/>
  <c r="L54" i="12"/>
  <c r="K54" i="12"/>
  <c r="J54" i="12"/>
  <c r="I54" i="12"/>
  <c r="M54" i="12"/>
  <c r="M83" i="16"/>
  <c r="J34" i="18"/>
  <c r="I34" i="18"/>
  <c r="K34" i="18"/>
  <c r="T96" i="18"/>
  <c r="I51" i="14"/>
  <c r="K51" i="14"/>
  <c r="J51" i="14"/>
  <c r="M42" i="16"/>
  <c r="AB32" i="18"/>
  <c r="AB47" i="18"/>
  <c r="AB42" i="18"/>
  <c r="J91" i="15"/>
  <c r="I91" i="15"/>
  <c r="M91" i="15"/>
  <c r="K91" i="15"/>
  <c r="L91" i="15"/>
  <c r="J149" i="14"/>
  <c r="I149" i="14"/>
  <c r="K149" i="14"/>
  <c r="K65" i="14"/>
  <c r="J65" i="14"/>
  <c r="I65" i="14"/>
  <c r="M160" i="16"/>
  <c r="M155" i="16"/>
  <c r="M52" i="16"/>
  <c r="M37" i="16"/>
  <c r="L37" i="16"/>
  <c r="K37" i="16"/>
  <c r="I37" i="16"/>
  <c r="J37" i="16"/>
  <c r="K107" i="16"/>
  <c r="J107" i="16"/>
  <c r="I107" i="16"/>
  <c r="M107" i="16"/>
  <c r="L107" i="16"/>
  <c r="AB61" i="18"/>
  <c r="J108" i="19"/>
  <c r="J19" i="19"/>
  <c r="J150" i="19"/>
  <c r="J160" i="19"/>
  <c r="J13" i="19"/>
  <c r="J132" i="19"/>
  <c r="J66" i="19"/>
  <c r="M102" i="17"/>
  <c r="D57" i="12"/>
  <c r="M98" i="17"/>
  <c r="M68" i="17"/>
  <c r="M90" i="17"/>
  <c r="J24" i="19"/>
  <c r="J81" i="19"/>
  <c r="M145" i="17"/>
  <c r="M95" i="17"/>
  <c r="J129" i="19"/>
  <c r="J111" i="19"/>
  <c r="J89" i="19"/>
  <c r="M157" i="17"/>
  <c r="M94" i="17"/>
  <c r="M87" i="17"/>
  <c r="M141" i="17"/>
  <c r="M114" i="17"/>
  <c r="M137" i="17"/>
  <c r="R43" i="19"/>
  <c r="J117" i="19"/>
  <c r="M62" i="26"/>
  <c r="L62" i="26"/>
  <c r="K62" i="26"/>
  <c r="J62" i="26"/>
  <c r="I62" i="26"/>
  <c r="M104" i="27"/>
  <c r="L104" i="27"/>
  <c r="K104" i="27"/>
  <c r="J104" i="27"/>
  <c r="I104" i="27"/>
  <c r="I118" i="26"/>
  <c r="M118" i="26"/>
  <c r="L118" i="26"/>
  <c r="K118" i="26"/>
  <c r="J118" i="26"/>
  <c r="M118" i="27"/>
  <c r="L118" i="27"/>
  <c r="I118" i="27"/>
  <c r="K118" i="27"/>
  <c r="J118" i="27"/>
  <c r="I34" i="28"/>
  <c r="M34" i="28"/>
  <c r="L34" i="28"/>
  <c r="K34" i="28"/>
  <c r="J34" i="28"/>
  <c r="L104" i="26"/>
  <c r="K104" i="26"/>
  <c r="I104" i="26"/>
  <c r="M104" i="26"/>
  <c r="J104" i="26"/>
  <c r="N35" i="22"/>
  <c r="J35" i="22"/>
  <c r="M35" i="22"/>
  <c r="L35" i="22"/>
  <c r="K35" i="22"/>
  <c r="L133" i="22"/>
  <c r="J133" i="22"/>
  <c r="N133" i="22"/>
  <c r="M133" i="22"/>
  <c r="K133" i="22"/>
  <c r="R49" i="19"/>
  <c r="P49" i="19"/>
  <c r="J50" i="21"/>
  <c r="I50" i="21"/>
  <c r="H50" i="21"/>
  <c r="H134" i="21"/>
  <c r="J134" i="21"/>
  <c r="I134" i="21"/>
  <c r="AB78" i="18"/>
  <c r="Z78" i="18"/>
  <c r="AA78" i="18"/>
  <c r="AB52" i="18"/>
  <c r="AB19" i="18"/>
  <c r="AB140" i="18"/>
  <c r="AB53" i="18"/>
  <c r="K79" i="16"/>
  <c r="M79" i="16"/>
  <c r="L79" i="16"/>
  <c r="J79" i="16"/>
  <c r="I79" i="16"/>
  <c r="AB131" i="18"/>
  <c r="AA146" i="18"/>
  <c r="AB146" i="18"/>
  <c r="Z146" i="18"/>
  <c r="K12" i="18"/>
  <c r="K8" i="18"/>
  <c r="J8" i="18"/>
  <c r="I8" i="18"/>
  <c r="K135" i="18"/>
  <c r="T44" i="18"/>
  <c r="K41" i="18"/>
  <c r="M140" i="16"/>
  <c r="M25" i="17"/>
  <c r="J21" i="16"/>
  <c r="I21" i="16"/>
  <c r="M21" i="16"/>
  <c r="L21" i="16"/>
  <c r="K21" i="16"/>
  <c r="M136" i="16"/>
  <c r="J120" i="18"/>
  <c r="K120" i="18"/>
  <c r="I120" i="18"/>
  <c r="M76" i="16"/>
  <c r="K31" i="18"/>
  <c r="AB25" i="18"/>
  <c r="M13" i="17"/>
  <c r="L90" i="27"/>
  <c r="K90" i="27"/>
  <c r="J90" i="27"/>
  <c r="I90" i="27"/>
  <c r="M90" i="27"/>
  <c r="M46" i="17"/>
  <c r="M27" i="17"/>
  <c r="M45" i="17"/>
  <c r="M103" i="16"/>
  <c r="M46" i="16"/>
  <c r="M131" i="16"/>
  <c r="AB128" i="18"/>
  <c r="M17" i="16"/>
  <c r="K37" i="14"/>
  <c r="J37" i="14"/>
  <c r="I37" i="14"/>
  <c r="M74" i="16"/>
  <c r="R23" i="19"/>
  <c r="P23" i="19"/>
  <c r="K193" i="3"/>
  <c r="L193" i="3"/>
  <c r="K135" i="14"/>
  <c r="J135" i="14"/>
  <c r="I135" i="14"/>
  <c r="M108" i="16"/>
  <c r="J101" i="19"/>
  <c r="J52" i="19"/>
  <c r="M67" i="17"/>
  <c r="J156" i="19"/>
  <c r="M86" i="17"/>
  <c r="L67" i="2"/>
  <c r="M67" i="2"/>
  <c r="J34" i="19"/>
  <c r="J114" i="19"/>
  <c r="J46" i="19"/>
  <c r="K117" i="3"/>
  <c r="M117" i="3"/>
  <c r="J117" i="3"/>
  <c r="L117" i="3"/>
  <c r="J122" i="19"/>
  <c r="J84" i="19"/>
  <c r="M69" i="17"/>
  <c r="J131" i="19"/>
  <c r="M146" i="17"/>
  <c r="J86" i="19"/>
  <c r="J80" i="19"/>
  <c r="J143" i="19"/>
  <c r="J42" i="19"/>
  <c r="J76" i="19"/>
  <c r="M159" i="17"/>
  <c r="M112" i="17"/>
  <c r="J20" i="19"/>
  <c r="M66" i="17"/>
  <c r="M127" i="17"/>
  <c r="J146" i="19"/>
  <c r="J82" i="19"/>
  <c r="J87" i="19"/>
  <c r="J127" i="19"/>
  <c r="J38" i="19"/>
  <c r="M72" i="17"/>
  <c r="R29" i="19"/>
  <c r="M104" i="17"/>
  <c r="R140" i="19"/>
  <c r="R59" i="19"/>
  <c r="J28" i="19"/>
  <c r="J47" i="19"/>
  <c r="K144" i="42"/>
  <c r="I11" i="37"/>
  <c r="H11" i="37"/>
  <c r="G11" i="37"/>
  <c r="G146" i="43"/>
  <c r="I146" i="43"/>
  <c r="H146" i="43"/>
  <c r="K146" i="43" s="1"/>
  <c r="L11" i="37"/>
  <c r="M11" i="37"/>
  <c r="K11" i="37"/>
  <c r="M16" i="42"/>
  <c r="L16" i="42"/>
  <c r="N16" i="42"/>
  <c r="K140" i="43"/>
  <c r="K20" i="28"/>
  <c r="J20" i="28"/>
  <c r="I20" i="28"/>
  <c r="L20" i="28"/>
  <c r="M20" i="28"/>
  <c r="I132" i="27"/>
  <c r="J132" i="27"/>
  <c r="M132" i="27"/>
  <c r="L132" i="27"/>
  <c r="K132" i="27"/>
  <c r="I106" i="21"/>
  <c r="J106" i="21"/>
  <c r="H106" i="21"/>
  <c r="AB134" i="18"/>
  <c r="AA134" i="18"/>
  <c r="Z134" i="18"/>
  <c r="J118" i="18"/>
  <c r="I118" i="18"/>
  <c r="K118" i="18"/>
  <c r="I64" i="21"/>
  <c r="H64" i="21"/>
  <c r="J64" i="21"/>
  <c r="K132" i="18"/>
  <c r="J132" i="18"/>
  <c r="I132" i="18"/>
  <c r="K92" i="18"/>
  <c r="J92" i="18"/>
  <c r="I92" i="18"/>
  <c r="J35" i="19"/>
  <c r="H35" i="19"/>
  <c r="I62" i="18"/>
  <c r="K62" i="18"/>
  <c r="J62" i="18"/>
  <c r="AB99" i="18"/>
  <c r="R148" i="18"/>
  <c r="T148" i="18"/>
  <c r="S148" i="18"/>
  <c r="I146" i="18"/>
  <c r="K146" i="18"/>
  <c r="J146" i="18"/>
  <c r="AB148" i="18"/>
  <c r="Z148" i="18"/>
  <c r="AA148" i="18"/>
  <c r="M86" i="16"/>
  <c r="M9" i="16"/>
  <c r="I9" i="16"/>
  <c r="L9" i="16"/>
  <c r="K9" i="16"/>
  <c r="J9" i="16"/>
  <c r="T15" i="18"/>
  <c r="T8" i="18"/>
  <c r="S8" i="18"/>
  <c r="R8" i="18"/>
  <c r="M61" i="16"/>
  <c r="M82" i="16"/>
  <c r="K97" i="18"/>
  <c r="AB69" i="18"/>
  <c r="I134" i="18"/>
  <c r="J134" i="18"/>
  <c r="K134" i="18"/>
  <c r="M150" i="16"/>
  <c r="M128" i="16"/>
  <c r="M24" i="17"/>
  <c r="J9" i="17"/>
  <c r="I9" i="17"/>
  <c r="K9" i="17"/>
  <c r="M9" i="17"/>
  <c r="L9" i="17"/>
  <c r="M60" i="16"/>
  <c r="T59" i="18"/>
  <c r="K47" i="18"/>
  <c r="AB37" i="18"/>
  <c r="M33" i="16"/>
  <c r="K51" i="18"/>
  <c r="T80" i="18"/>
  <c r="T29" i="18"/>
  <c r="S92" i="18"/>
  <c r="T92" i="18"/>
  <c r="R92" i="18"/>
  <c r="M20" i="17"/>
  <c r="M40" i="16"/>
  <c r="T141" i="18"/>
  <c r="M44" i="16"/>
  <c r="M146" i="16"/>
  <c r="M69" i="16"/>
  <c r="AB124" i="18"/>
  <c r="M47" i="16"/>
  <c r="I51" i="16"/>
  <c r="K51" i="16"/>
  <c r="M51" i="16"/>
  <c r="J51" i="16"/>
  <c r="L51" i="16"/>
  <c r="M17" i="2"/>
  <c r="K17" i="2"/>
  <c r="J17" i="2"/>
  <c r="L17" i="2"/>
  <c r="M114" i="3"/>
  <c r="L114" i="3"/>
  <c r="J114" i="3"/>
  <c r="K114" i="3"/>
  <c r="T116" i="18"/>
  <c r="L93" i="16"/>
  <c r="K93" i="16"/>
  <c r="J93" i="16"/>
  <c r="I93" i="16"/>
  <c r="M93" i="16"/>
  <c r="M74" i="17"/>
  <c r="J30" i="19"/>
  <c r="M56" i="17"/>
  <c r="J32" i="19"/>
  <c r="M58" i="17"/>
  <c r="J142" i="19"/>
  <c r="M117" i="17"/>
  <c r="M82" i="17"/>
  <c r="J71" i="19"/>
  <c r="M123" i="17"/>
  <c r="J100" i="19"/>
  <c r="M81" i="17"/>
  <c r="J157" i="19"/>
  <c r="J57" i="19"/>
  <c r="J70" i="19"/>
  <c r="M62" i="17"/>
  <c r="J58" i="19"/>
  <c r="M89" i="17"/>
  <c r="J74" i="19"/>
  <c r="J31" i="19"/>
  <c r="M160" i="17"/>
  <c r="L16" i="43"/>
  <c r="N16" i="43"/>
  <c r="M16" i="43"/>
  <c r="L20" i="27"/>
  <c r="K20" i="27"/>
  <c r="J20" i="27"/>
  <c r="M20" i="27"/>
  <c r="I20" i="27"/>
  <c r="M91" i="22"/>
  <c r="L91" i="22"/>
  <c r="K91" i="22"/>
  <c r="J91" i="22"/>
  <c r="N91" i="22"/>
  <c r="T22" i="18"/>
  <c r="S22" i="18"/>
  <c r="R22" i="18"/>
  <c r="AB120" i="18"/>
  <c r="Z120" i="18"/>
  <c r="AA120" i="18"/>
  <c r="S120" i="18"/>
  <c r="T120" i="18"/>
  <c r="R120" i="18"/>
  <c r="T78" i="18"/>
  <c r="S78" i="18"/>
  <c r="R78" i="18"/>
  <c r="AB15" i="18"/>
  <c r="AB8" i="18"/>
  <c r="AA8" i="18"/>
  <c r="Z8" i="18"/>
  <c r="J22" i="18"/>
  <c r="I22" i="18"/>
  <c r="K22" i="18"/>
  <c r="AB149" i="18"/>
  <c r="AB102" i="18"/>
  <c r="M63" i="16"/>
  <c r="I63" i="16"/>
  <c r="L63" i="16"/>
  <c r="K63" i="16"/>
  <c r="J63" i="16"/>
  <c r="AB154" i="18"/>
  <c r="T128" i="18"/>
  <c r="M39" i="16"/>
  <c r="K38" i="18"/>
  <c r="K50" i="18"/>
  <c r="J50" i="18"/>
  <c r="I50" i="18"/>
  <c r="K121" i="18"/>
  <c r="K11" i="18"/>
  <c r="M53" i="16"/>
  <c r="I21" i="17"/>
  <c r="M21" i="17"/>
  <c r="L21" i="17"/>
  <c r="K21" i="17"/>
  <c r="J21" i="17"/>
  <c r="I55" i="12"/>
  <c r="M55" i="12"/>
  <c r="L55" i="12"/>
  <c r="K55" i="12"/>
  <c r="J55" i="12"/>
  <c r="M17" i="17"/>
  <c r="M63" i="15"/>
  <c r="L63" i="15"/>
  <c r="K63" i="15"/>
  <c r="J63" i="15"/>
  <c r="I63" i="15"/>
  <c r="H9" i="19"/>
  <c r="J9" i="19"/>
  <c r="M88" i="16"/>
  <c r="AB145" i="18"/>
  <c r="M116" i="16"/>
  <c r="M137" i="16"/>
  <c r="AB132" i="18"/>
  <c r="AA132" i="18"/>
  <c r="Z132" i="18"/>
  <c r="M19" i="17"/>
  <c r="L121" i="3"/>
  <c r="K121" i="3"/>
  <c r="J121" i="3"/>
  <c r="M121" i="3"/>
  <c r="K194" i="3"/>
  <c r="M194" i="3"/>
  <c r="L194" i="3"/>
  <c r="J194" i="3"/>
  <c r="J118" i="3"/>
  <c r="K118" i="3"/>
  <c r="M118" i="3"/>
  <c r="L118" i="3"/>
  <c r="L189" i="3"/>
  <c r="M189" i="3"/>
  <c r="J189" i="3"/>
  <c r="K189" i="3"/>
  <c r="K79" i="14"/>
  <c r="J79" i="14"/>
  <c r="I79" i="14"/>
  <c r="J93" i="14"/>
  <c r="I93" i="14"/>
  <c r="K93" i="14"/>
  <c r="M188" i="3"/>
  <c r="J188" i="3"/>
  <c r="L188" i="3"/>
  <c r="K188" i="3"/>
  <c r="M132" i="17"/>
  <c r="J41" i="19"/>
  <c r="J88" i="19"/>
  <c r="M110" i="17"/>
  <c r="M54" i="17"/>
  <c r="J154" i="19"/>
  <c r="M103" i="17"/>
  <c r="J61" i="19"/>
  <c r="M129" i="17"/>
  <c r="M151" i="17"/>
  <c r="M118" i="17"/>
  <c r="K62" i="13"/>
  <c r="J103" i="19"/>
  <c r="J126" i="19"/>
  <c r="J60" i="19"/>
  <c r="J11" i="19"/>
  <c r="M142" i="17"/>
  <c r="M70" i="17"/>
  <c r="N54" i="12"/>
  <c r="M125" i="17"/>
  <c r="J155" i="19"/>
  <c r="J62" i="19"/>
  <c r="J95" i="19"/>
  <c r="M53" i="17"/>
  <c r="J113" i="19"/>
  <c r="J145" i="19"/>
  <c r="M96" i="17"/>
  <c r="J124" i="19"/>
  <c r="J15" i="19"/>
  <c r="R80" i="19"/>
  <c r="R89" i="19"/>
  <c r="Z135" i="19"/>
  <c r="Z107" i="19"/>
  <c r="Z79" i="19"/>
  <c r="Z51" i="19"/>
  <c r="Z37" i="19"/>
  <c r="Z153" i="19"/>
  <c r="Z125" i="19"/>
  <c r="Z97" i="19"/>
  <c r="Z69" i="19"/>
  <c r="Z21" i="19"/>
  <c r="Z38" i="19"/>
  <c r="Z77" i="19"/>
  <c r="Z13" i="19"/>
  <c r="Z35" i="19"/>
  <c r="Z139" i="19"/>
  <c r="Z111" i="19"/>
  <c r="Z83" i="19"/>
  <c r="Z55" i="19"/>
  <c r="Z23" i="19"/>
  <c r="Z10" i="19"/>
  <c r="T49" i="19"/>
  <c r="T91" i="19"/>
  <c r="T133" i="19"/>
  <c r="T135" i="19"/>
  <c r="L91" i="19"/>
  <c r="L133" i="19"/>
  <c r="L135" i="19"/>
  <c r="D49" i="19"/>
  <c r="D77" i="19"/>
  <c r="D79" i="19"/>
  <c r="D161" i="19"/>
  <c r="L23" i="19"/>
  <c r="D93" i="19"/>
  <c r="T63" i="19"/>
  <c r="T65" i="19"/>
  <c r="T105" i="19"/>
  <c r="T107" i="19"/>
  <c r="L63" i="19"/>
  <c r="L65" i="19"/>
  <c r="L105" i="19"/>
  <c r="L107" i="19"/>
  <c r="D9" i="19"/>
  <c r="D51" i="19"/>
  <c r="D133" i="19"/>
  <c r="D135" i="19"/>
  <c r="T37" i="19"/>
  <c r="T147" i="19"/>
  <c r="T149" i="19"/>
  <c r="L49" i="19"/>
  <c r="L147" i="19"/>
  <c r="L149" i="19"/>
  <c r="D91" i="19"/>
  <c r="T9" i="19"/>
  <c r="L21" i="19"/>
  <c r="L9" i="19"/>
  <c r="D37" i="19"/>
  <c r="D35" i="19"/>
  <c r="D105" i="19"/>
  <c r="D107" i="19"/>
  <c r="T21" i="19"/>
  <c r="T77" i="19"/>
  <c r="T79" i="19"/>
  <c r="T119" i="19"/>
  <c r="T121" i="19"/>
  <c r="L37" i="19"/>
  <c r="L77" i="19"/>
  <c r="L79" i="19"/>
  <c r="L119" i="19"/>
  <c r="L121" i="19"/>
  <c r="D63" i="19"/>
  <c r="D65" i="19"/>
  <c r="D147" i="19"/>
  <c r="D149" i="19"/>
  <c r="T35" i="19"/>
  <c r="T23" i="19"/>
  <c r="T161" i="19"/>
  <c r="L35" i="19"/>
  <c r="L161" i="19"/>
  <c r="D23" i="19"/>
  <c r="D21" i="19"/>
  <c r="T51" i="19"/>
  <c r="T93" i="19"/>
  <c r="L51" i="19"/>
  <c r="L93" i="19"/>
  <c r="D119" i="19"/>
  <c r="D121" i="19"/>
  <c r="Z104" i="19"/>
  <c r="Z144" i="19"/>
  <c r="Z46" i="19"/>
  <c r="Z154" i="19"/>
  <c r="Z53" i="19"/>
  <c r="Z131" i="19"/>
  <c r="Z31" i="19"/>
  <c r="Z70" i="19"/>
  <c r="Z140" i="19"/>
  <c r="Z11" i="19"/>
  <c r="Z117" i="19"/>
  <c r="Z32" i="19"/>
  <c r="Z86" i="19"/>
  <c r="Z96" i="19"/>
  <c r="Z114" i="19"/>
  <c r="Z42" i="19"/>
  <c r="Z143" i="19"/>
  <c r="Z40" i="19"/>
  <c r="Z123" i="19"/>
  <c r="Z25" i="19"/>
  <c r="Z160" i="19"/>
  <c r="Z59" i="19"/>
  <c r="Z129" i="19"/>
  <c r="Z109" i="19"/>
  <c r="Z43" i="19"/>
  <c r="Z75" i="19"/>
  <c r="Z85" i="19"/>
  <c r="Z103" i="19"/>
  <c r="Z17" i="19"/>
  <c r="Z132" i="19"/>
  <c r="Z33" i="19"/>
  <c r="Z112" i="19"/>
  <c r="Z28" i="19"/>
  <c r="Z152" i="19"/>
  <c r="Z48" i="19"/>
  <c r="Z118" i="19"/>
  <c r="Z98" i="19"/>
  <c r="Z18" i="19"/>
  <c r="Z67" i="19"/>
  <c r="Z156" i="19"/>
  <c r="Z74" i="19"/>
  <c r="Z95" i="19"/>
  <c r="Z12" i="19"/>
  <c r="Z124" i="19"/>
  <c r="Z45" i="19"/>
  <c r="Z101" i="19"/>
  <c r="Z44" i="19"/>
  <c r="Z141" i="19"/>
  <c r="Z14" i="19"/>
  <c r="Z110" i="19"/>
  <c r="Z87" i="19"/>
  <c r="Z157" i="19"/>
  <c r="Z56" i="19"/>
  <c r="Z145" i="19"/>
  <c r="Z15" i="19"/>
  <c r="Z84" i="19"/>
  <c r="Z113" i="19"/>
  <c r="Z90" i="19"/>
  <c r="Z130" i="19"/>
  <c r="Z16" i="19"/>
  <c r="Z99" i="19"/>
  <c r="Z76" i="19"/>
  <c r="Z146" i="19"/>
  <c r="Z30" i="19"/>
  <c r="Z137" i="19"/>
  <c r="Z26" i="19"/>
  <c r="Z73" i="19"/>
  <c r="Z102" i="19"/>
  <c r="Z82" i="19"/>
  <c r="Z100" i="19"/>
  <c r="Z19" i="19"/>
  <c r="Z88" i="19"/>
  <c r="Z68" i="19"/>
  <c r="Z138" i="19"/>
  <c r="Z34" i="19"/>
  <c r="Z126" i="19"/>
  <c r="Z20" i="19"/>
  <c r="Z62" i="19"/>
  <c r="Z72" i="19"/>
  <c r="Z71" i="19"/>
  <c r="Z89" i="19"/>
  <c r="Z159" i="19"/>
  <c r="Z58" i="19"/>
  <c r="Z158" i="19"/>
  <c r="Z57" i="19"/>
  <c r="Z127" i="19"/>
  <c r="Z29" i="19"/>
  <c r="Z115" i="19"/>
  <c r="Z155" i="19"/>
  <c r="Z54" i="19"/>
  <c r="Z61" i="19"/>
  <c r="Z142" i="19"/>
  <c r="Z60" i="19"/>
  <c r="Z81" i="19"/>
  <c r="Z151" i="19"/>
  <c r="Z47" i="19"/>
  <c r="Z128" i="19"/>
  <c r="Z39" i="19"/>
  <c r="Z116" i="19"/>
  <c r="N57" i="12"/>
  <c r="M57" i="12"/>
  <c r="L57" i="12"/>
  <c r="K57" i="12"/>
  <c r="J57" i="12"/>
  <c r="I57" i="12"/>
  <c r="I61" i="19" l="1"/>
  <c r="I102" i="19"/>
  <c r="Q19" i="19"/>
  <c r="Q71" i="19"/>
  <c r="Q142" i="19"/>
  <c r="Y58" i="19"/>
  <c r="S121" i="19"/>
  <c r="Y121" i="19" s="1"/>
  <c r="Y122" i="19"/>
  <c r="I15" i="19"/>
  <c r="I40" i="19"/>
  <c r="C23" i="19"/>
  <c r="I23" i="19" s="1"/>
  <c r="I24" i="19"/>
  <c r="I29" i="19"/>
  <c r="I18" i="19"/>
  <c r="I48" i="19"/>
  <c r="I59" i="19"/>
  <c r="I70" i="19"/>
  <c r="I81" i="19"/>
  <c r="I89" i="19"/>
  <c r="I100" i="19"/>
  <c r="C119" i="19"/>
  <c r="I119" i="19" s="1"/>
  <c r="I111" i="19"/>
  <c r="C121" i="19"/>
  <c r="I121" i="19" s="1"/>
  <c r="I122" i="19"/>
  <c r="I130" i="19"/>
  <c r="I141" i="19"/>
  <c r="I152" i="19"/>
  <c r="I160" i="19"/>
  <c r="Q12" i="19"/>
  <c r="Q44" i="19"/>
  <c r="Q42" i="19"/>
  <c r="Q47" i="19"/>
  <c r="Q58" i="19"/>
  <c r="K77" i="19"/>
  <c r="Q77" i="19" s="1"/>
  <c r="Q69" i="19"/>
  <c r="K79" i="19"/>
  <c r="Q79" i="19" s="1"/>
  <c r="Q80" i="19"/>
  <c r="Q88" i="19"/>
  <c r="Q99" i="19"/>
  <c r="Q110" i="19"/>
  <c r="Q118" i="19"/>
  <c r="Q129" i="19"/>
  <c r="Q140" i="19"/>
  <c r="Q151" i="19"/>
  <c r="Q159" i="19"/>
  <c r="S35" i="19"/>
  <c r="Y35" i="19" s="1"/>
  <c r="Y27" i="19"/>
  <c r="Y32" i="19"/>
  <c r="Y39" i="19"/>
  <c r="Y45" i="19"/>
  <c r="Y56" i="19"/>
  <c r="Y67" i="19"/>
  <c r="Y75" i="19"/>
  <c r="Y87" i="19"/>
  <c r="Y98" i="19"/>
  <c r="Y109" i="19"/>
  <c r="Y117" i="19"/>
  <c r="Y128" i="19"/>
  <c r="S147" i="19"/>
  <c r="Y147" i="19" s="1"/>
  <c r="Y139" i="19"/>
  <c r="S149" i="19"/>
  <c r="Y149" i="19" s="1"/>
  <c r="Y150" i="19"/>
  <c r="Y158" i="19"/>
  <c r="I14" i="19"/>
  <c r="C91" i="19"/>
  <c r="I91" i="19" s="1"/>
  <c r="I83" i="19"/>
  <c r="Q29" i="19"/>
  <c r="Q90" i="19"/>
  <c r="Y42" i="19"/>
  <c r="Y100" i="19"/>
  <c r="I42" i="19"/>
  <c r="C9" i="19"/>
  <c r="I9" i="19" s="1"/>
  <c r="I10" i="19"/>
  <c r="I31" i="19"/>
  <c r="I32" i="19"/>
  <c r="C37" i="19"/>
  <c r="I37" i="19" s="1"/>
  <c r="I38" i="19"/>
  <c r="C35" i="19"/>
  <c r="I35" i="19" s="1"/>
  <c r="I27" i="19"/>
  <c r="C51" i="19"/>
  <c r="I51" i="19" s="1"/>
  <c r="I52" i="19"/>
  <c r="I60" i="19"/>
  <c r="I71" i="19"/>
  <c r="I82" i="19"/>
  <c r="I90" i="19"/>
  <c r="I101" i="19"/>
  <c r="I112" i="19"/>
  <c r="I123" i="19"/>
  <c r="I131" i="19"/>
  <c r="I142" i="19"/>
  <c r="C161" i="19"/>
  <c r="I161" i="19" s="1"/>
  <c r="I153" i="19"/>
  <c r="Q28" i="19"/>
  <c r="Q20" i="19"/>
  <c r="Q17" i="19"/>
  <c r="Q15" i="19"/>
  <c r="Q48" i="19"/>
  <c r="Q59" i="19"/>
  <c r="Q70" i="19"/>
  <c r="Q81" i="19"/>
  <c r="Q89" i="19"/>
  <c r="Q100" i="19"/>
  <c r="K119" i="19"/>
  <c r="Q119" i="19" s="1"/>
  <c r="Q111" i="19"/>
  <c r="K121" i="19"/>
  <c r="Q121" i="19" s="1"/>
  <c r="Q122" i="19"/>
  <c r="Q130" i="19"/>
  <c r="Q141" i="19"/>
  <c r="Q152" i="19"/>
  <c r="Q160" i="19"/>
  <c r="Y44" i="19"/>
  <c r="S49" i="19"/>
  <c r="Y49" i="19" s="1"/>
  <c r="Y41" i="19"/>
  <c r="Y12" i="19"/>
  <c r="Y85" i="19"/>
  <c r="Y57" i="19"/>
  <c r="Y68" i="19"/>
  <c r="Y76" i="19"/>
  <c r="Y88" i="19"/>
  <c r="Y99" i="19"/>
  <c r="Y110" i="19"/>
  <c r="Y118" i="19"/>
  <c r="Y129" i="19"/>
  <c r="Y140" i="19"/>
  <c r="Y151" i="19"/>
  <c r="Y159" i="19"/>
  <c r="I53" i="19"/>
  <c r="I124" i="19"/>
  <c r="K23" i="19"/>
  <c r="Q23" i="19" s="1"/>
  <c r="Q24" i="19"/>
  <c r="Q131" i="19"/>
  <c r="Y20" i="19"/>
  <c r="Y152" i="19"/>
  <c r="I16" i="19"/>
  <c r="C21" i="19"/>
  <c r="I21" i="19" s="1"/>
  <c r="I13" i="19"/>
  <c r="I11" i="19"/>
  <c r="I17" i="19"/>
  <c r="I54" i="19"/>
  <c r="I62" i="19"/>
  <c r="I73" i="19"/>
  <c r="I84" i="19"/>
  <c r="I95" i="19"/>
  <c r="I103" i="19"/>
  <c r="I114" i="19"/>
  <c r="C133" i="19"/>
  <c r="I133" i="19" s="1"/>
  <c r="I125" i="19"/>
  <c r="C135" i="19"/>
  <c r="I135" i="19" s="1"/>
  <c r="I136" i="19"/>
  <c r="I144" i="19"/>
  <c r="I155" i="19"/>
  <c r="Q11" i="19"/>
  <c r="K37" i="19"/>
  <c r="Q37" i="19" s="1"/>
  <c r="Q38" i="19"/>
  <c r="Q34" i="19"/>
  <c r="Q32" i="19"/>
  <c r="Q53" i="19"/>
  <c r="Q61" i="19"/>
  <c r="Q72" i="19"/>
  <c r="K91" i="19"/>
  <c r="Q91" i="19" s="1"/>
  <c r="Q83" i="19"/>
  <c r="K93" i="19"/>
  <c r="Q93" i="19" s="1"/>
  <c r="Q94" i="19"/>
  <c r="Q102" i="19"/>
  <c r="Q113" i="19"/>
  <c r="Q124" i="19"/>
  <c r="Q132" i="19"/>
  <c r="Q143" i="19"/>
  <c r="Q154" i="19"/>
  <c r="Y33" i="19"/>
  <c r="Y26" i="19"/>
  <c r="Y31" i="19"/>
  <c r="Y29" i="19"/>
  <c r="Y48" i="19"/>
  <c r="Y59" i="19"/>
  <c r="Y70" i="19"/>
  <c r="Y81" i="19"/>
  <c r="Y90" i="19"/>
  <c r="Y101" i="19"/>
  <c r="Y112" i="19"/>
  <c r="Y123" i="19"/>
  <c r="Y131" i="19"/>
  <c r="Y142" i="19"/>
  <c r="S161" i="19"/>
  <c r="Y161" i="19" s="1"/>
  <c r="Y153" i="19"/>
  <c r="I44" i="19"/>
  <c r="I113" i="19"/>
  <c r="Q26" i="19"/>
  <c r="Q82" i="19"/>
  <c r="K161" i="19"/>
  <c r="Q161" i="19" s="1"/>
  <c r="Q153" i="19"/>
  <c r="S79" i="19"/>
  <c r="Y79" i="19" s="1"/>
  <c r="Y80" i="19"/>
  <c r="Y130" i="19"/>
  <c r="I30" i="19"/>
  <c r="I19" i="19"/>
  <c r="I26" i="19"/>
  <c r="C63" i="19"/>
  <c r="I63" i="19" s="1"/>
  <c r="I55" i="19"/>
  <c r="C65" i="19"/>
  <c r="I65" i="19" s="1"/>
  <c r="I66" i="19"/>
  <c r="I74" i="19"/>
  <c r="I85" i="19"/>
  <c r="I96" i="19"/>
  <c r="I104" i="19"/>
  <c r="I115" i="19"/>
  <c r="I126" i="19"/>
  <c r="I137" i="19"/>
  <c r="I145" i="19"/>
  <c r="I156" i="19"/>
  <c r="Q45" i="19"/>
  <c r="Q46" i="19"/>
  <c r="Q43" i="19"/>
  <c r="K49" i="19"/>
  <c r="Q49" i="19" s="1"/>
  <c r="Q41" i="19"/>
  <c r="Q54" i="19"/>
  <c r="Q62" i="19"/>
  <c r="Q73" i="19"/>
  <c r="Q84" i="19"/>
  <c r="Q95" i="19"/>
  <c r="Q103" i="19"/>
  <c r="Q114" i="19"/>
  <c r="K133" i="19"/>
  <c r="Q133" i="19" s="1"/>
  <c r="Q125" i="19"/>
  <c r="K135" i="19"/>
  <c r="Q135" i="19" s="1"/>
  <c r="Q136" i="19"/>
  <c r="Q144" i="19"/>
  <c r="Q155" i="19"/>
  <c r="Y25" i="19"/>
  <c r="Y34" i="19"/>
  <c r="Y40" i="19"/>
  <c r="S37" i="19"/>
  <c r="Y37" i="19" s="1"/>
  <c r="Y38" i="19"/>
  <c r="S51" i="19"/>
  <c r="Y51" i="19" s="1"/>
  <c r="Y52" i="19"/>
  <c r="Y60" i="19"/>
  <c r="Y71" i="19"/>
  <c r="Y82" i="19"/>
  <c r="S93" i="19"/>
  <c r="Y93" i="19" s="1"/>
  <c r="Y94" i="19"/>
  <c r="Y102" i="19"/>
  <c r="Y113" i="19"/>
  <c r="Y124" i="19"/>
  <c r="Y132" i="19"/>
  <c r="Y143" i="19"/>
  <c r="Y154" i="19"/>
  <c r="I72" i="19"/>
  <c r="I143" i="19"/>
  <c r="K51" i="19"/>
  <c r="Q51" i="19" s="1"/>
  <c r="Q52" i="19"/>
  <c r="Q112" i="19"/>
  <c r="Y17" i="19"/>
  <c r="S77" i="19"/>
  <c r="Y77" i="19" s="1"/>
  <c r="Y69" i="19"/>
  <c r="S119" i="19"/>
  <c r="Y119" i="19" s="1"/>
  <c r="Y111" i="19"/>
  <c r="I25" i="19"/>
  <c r="I33" i="19"/>
  <c r="I39" i="19"/>
  <c r="I28" i="19"/>
  <c r="I34" i="19"/>
  <c r="I56" i="19"/>
  <c r="I67" i="19"/>
  <c r="I75" i="19"/>
  <c r="I86" i="19"/>
  <c r="C105" i="19"/>
  <c r="I105" i="19" s="1"/>
  <c r="I97" i="19"/>
  <c r="C107" i="19"/>
  <c r="I107" i="19" s="1"/>
  <c r="I108" i="19"/>
  <c r="I116" i="19"/>
  <c r="I127" i="19"/>
  <c r="I138" i="19"/>
  <c r="I146" i="19"/>
  <c r="I157" i="19"/>
  <c r="K21" i="19"/>
  <c r="Q21" i="19" s="1"/>
  <c r="Q13" i="19"/>
  <c r="K9" i="19"/>
  <c r="Q9" i="19" s="1"/>
  <c r="Q10" i="19"/>
  <c r="Q16" i="19"/>
  <c r="Q14" i="19"/>
  <c r="K63" i="19"/>
  <c r="Q63" i="19" s="1"/>
  <c r="Q55" i="19"/>
  <c r="K65" i="19"/>
  <c r="Q65" i="19" s="1"/>
  <c r="Q66" i="19"/>
  <c r="Q74" i="19"/>
  <c r="Q85" i="19"/>
  <c r="Q96" i="19"/>
  <c r="Q104" i="19"/>
  <c r="Q115" i="19"/>
  <c r="Q126" i="19"/>
  <c r="Q137" i="19"/>
  <c r="Q145" i="19"/>
  <c r="Q156" i="19"/>
  <c r="Y16" i="19"/>
  <c r="Y43" i="19"/>
  <c r="Y46" i="19"/>
  <c r="Y11" i="19"/>
  <c r="Y53" i="19"/>
  <c r="Y61" i="19"/>
  <c r="Y72" i="19"/>
  <c r="S91" i="19"/>
  <c r="Y91" i="19" s="1"/>
  <c r="Y83" i="19"/>
  <c r="Y95" i="19"/>
  <c r="Y103" i="19"/>
  <c r="Y114" i="19"/>
  <c r="S133" i="19"/>
  <c r="Y133" i="19" s="1"/>
  <c r="Y125" i="19"/>
  <c r="S135" i="19"/>
  <c r="Y135" i="19" s="1"/>
  <c r="Y136" i="19"/>
  <c r="Y144" i="19"/>
  <c r="Y155" i="19"/>
  <c r="I46" i="19"/>
  <c r="I132" i="19"/>
  <c r="Q60" i="19"/>
  <c r="Q123" i="19"/>
  <c r="Y47" i="19"/>
  <c r="Y160" i="19"/>
  <c r="I12" i="19"/>
  <c r="I45" i="19"/>
  <c r="I43" i="19"/>
  <c r="I57" i="19"/>
  <c r="I68" i="19"/>
  <c r="I76" i="19"/>
  <c r="I87" i="19"/>
  <c r="I98" i="19"/>
  <c r="I109" i="19"/>
  <c r="I117" i="19"/>
  <c r="I128" i="19"/>
  <c r="C147" i="19"/>
  <c r="I147" i="19" s="1"/>
  <c r="I139" i="19"/>
  <c r="C149" i="19"/>
  <c r="I149" i="19" s="1"/>
  <c r="I150" i="19"/>
  <c r="I158" i="19"/>
  <c r="Q30" i="19"/>
  <c r="Q18" i="19"/>
  <c r="Q25" i="19"/>
  <c r="Q31" i="19"/>
  <c r="Q56" i="19"/>
  <c r="Q67" i="19"/>
  <c r="Q75" i="19"/>
  <c r="Q86" i="19"/>
  <c r="K105" i="19"/>
  <c r="Q105" i="19" s="1"/>
  <c r="Q97" i="19"/>
  <c r="K107" i="19"/>
  <c r="Q107" i="19" s="1"/>
  <c r="Q108" i="19"/>
  <c r="Q116" i="19"/>
  <c r="Q127" i="19"/>
  <c r="Q138" i="19"/>
  <c r="Q146" i="19"/>
  <c r="Q157" i="19"/>
  <c r="S9" i="19"/>
  <c r="Y9" i="19" s="1"/>
  <c r="Y10" i="19"/>
  <c r="Y15" i="19"/>
  <c r="S21" i="19"/>
  <c r="Y21" i="19" s="1"/>
  <c r="Y13" i="19"/>
  <c r="Y19" i="19"/>
  <c r="Y54" i="19"/>
  <c r="Y62" i="19"/>
  <c r="Y73" i="19"/>
  <c r="Y84" i="19"/>
  <c r="Y96" i="19"/>
  <c r="Y104" i="19"/>
  <c r="Y115" i="19"/>
  <c r="Y126" i="19"/>
  <c r="Y137" i="19"/>
  <c r="Y145" i="19"/>
  <c r="Y156" i="19"/>
  <c r="C49" i="19"/>
  <c r="I49" i="19" s="1"/>
  <c r="I41" i="19"/>
  <c r="C93" i="19"/>
  <c r="I93" i="19" s="1"/>
  <c r="I94" i="19"/>
  <c r="I154" i="19"/>
  <c r="Q101" i="19"/>
  <c r="Y14" i="19"/>
  <c r="Y89" i="19"/>
  <c r="Y141" i="19"/>
  <c r="I20" i="19"/>
  <c r="I47" i="19"/>
  <c r="I58" i="19"/>
  <c r="C77" i="19"/>
  <c r="I77" i="19" s="1"/>
  <c r="I69" i="19"/>
  <c r="C79" i="19"/>
  <c r="I79" i="19" s="1"/>
  <c r="I80" i="19"/>
  <c r="I88" i="19"/>
  <c r="I99" i="19"/>
  <c r="I110" i="19"/>
  <c r="I118" i="19"/>
  <c r="I129" i="19"/>
  <c r="I140" i="19"/>
  <c r="I151" i="19"/>
  <c r="I159" i="19"/>
  <c r="Q39" i="19"/>
  <c r="K35" i="19"/>
  <c r="Q35" i="19" s="1"/>
  <c r="Q27" i="19"/>
  <c r="Q33" i="19"/>
  <c r="Q40" i="19"/>
  <c r="Q57" i="19"/>
  <c r="Q68" i="19"/>
  <c r="Q76" i="19"/>
  <c r="Q87" i="19"/>
  <c r="Q98" i="19"/>
  <c r="Q109" i="19"/>
  <c r="Q117" i="19"/>
  <c r="Q128" i="19"/>
  <c r="K147" i="19"/>
  <c r="Q147" i="19" s="1"/>
  <c r="Q139" i="19"/>
  <c r="K149" i="19"/>
  <c r="Q149" i="19" s="1"/>
  <c r="Q150" i="19"/>
  <c r="Q158" i="19"/>
  <c r="Y18" i="19"/>
  <c r="S23" i="19"/>
  <c r="Y23" i="19" s="1"/>
  <c r="Y24" i="19"/>
  <c r="Y30" i="19"/>
  <c r="Y28" i="19"/>
  <c r="S63" i="19"/>
  <c r="Y63" i="19" s="1"/>
  <c r="Y55" i="19"/>
  <c r="S65" i="19"/>
  <c r="Y65" i="19" s="1"/>
  <c r="Y66" i="19"/>
  <c r="Y74" i="19"/>
  <c r="Y86" i="19"/>
  <c r="S105" i="19"/>
  <c r="Y105" i="19" s="1"/>
  <c r="Y97" i="19"/>
  <c r="S107" i="19"/>
  <c r="Y107" i="19" s="1"/>
  <c r="Y108" i="19"/>
  <c r="Y116" i="19"/>
  <c r="Y127" i="19"/>
  <c r="Y138" i="19"/>
  <c r="Y146" i="19"/>
  <c r="Y157" i="19"/>
</calcChain>
</file>

<file path=xl/sharedStrings.xml><?xml version="1.0" encoding="utf-8"?>
<sst xmlns="http://schemas.openxmlformats.org/spreadsheetml/2006/main" count="6453" uniqueCount="318">
  <si>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</si>
  <si>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</si>
  <si>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</si>
  <si>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</si>
  <si>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</si>
  <si>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</si>
  <si>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</si>
  <si>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</si>
  <si>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</si>
  <si>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</si>
  <si>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</si>
  <si>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</si>
  <si>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</si>
  <si>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</si>
  <si>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</si>
  <si>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</si>
  <si>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</si>
  <si>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</si>
  <si>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</si>
  <si>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</si>
  <si>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</si>
  <si>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</si>
  <si>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</si>
  <si>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</si>
  <si>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</si>
  <si>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</si>
  <si>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</si>
  <si>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</si>
  <si>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</si>
  <si>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</si>
  <si>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</si>
  <si>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</si>
  <si>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</si>
  <si>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</si>
  <si>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</si>
  <si>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</si>
  <si>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</si>
  <si>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</si>
  <si>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</si>
  <si>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</si>
  <si>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</si>
  <si>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</si>
  <si>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</si>
  <si>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</si>
  <si>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</si>
  <si>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</si>
  <si>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</si>
  <si>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</si>
  <si>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</si>
  <si>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</si>
  <si>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</si>
  <si>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</si>
  <si>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</si>
  <si>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</si>
  <si>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</si>
  <si>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</si>
  <si>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</si>
  <si>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</si>
  <si>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</si>
  <si>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</si>
  <si>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</si>
  <si>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</si>
  <si>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</si>
  <si>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</si>
  <si>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</si>
  <si>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</si>
  <si>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</si>
  <si>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</si>
  <si>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</si>
  <si>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</si>
  <si>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</si>
  <si>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</si>
  <si>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</si>
  <si>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</si>
  <si>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</si>
  <si>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</si>
  <si>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</si>
  <si>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</si>
  <si>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</si>
  <si>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</si>
  <si>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</si>
  <si>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</si>
  <si>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</si>
  <si>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</si>
  <si>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</si>
  <si>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</si>
  <si>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</si>
  <si>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</si>
  <si>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</si>
  <si>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</si>
  <si>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</si>
  <si>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</si>
  <si>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</si>
  <si>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</si>
  <si>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</si>
  <si>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</si>
  <si>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</si>
  <si>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</si>
  <si>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</si>
  <si>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</si>
  <si>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</si>
  <si>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</si>
  <si>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</si>
  <si>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</si>
  <si>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</si>
  <si>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</si>
  <si>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</si>
  <si>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</si>
  <si>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</si>
  <si>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</si>
  <si>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</si>
  <si>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</si>
  <si>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</si>
  <si>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</si>
  <si>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</si>
  <si>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</si>
  <si>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</si>
  <si>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</si>
  <si>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</si>
  <si>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</si>
  <si>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</si>
  <si>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</si>
  <si>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</si>
  <si>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</si>
  <si>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</si>
  <si>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</si>
  <si>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</si>
  <si>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</si>
  <si>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</si>
  <si>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</si>
  <si>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</si>
  <si>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</si>
  <si>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</si>
  <si>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</si>
  <si>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</si>
  <si>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</si>
  <si>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</si>
  <si>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</si>
  <si>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</si>
  <si>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</si>
  <si>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</si>
  <si>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</si>
  <si>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</si>
  <si>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</si>
  <si>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</si>
  <si>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</si>
  <si>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</si>
  <si>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</si>
  <si>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</si>
  <si>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</si>
  <si>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</si>
  <si>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</si>
  <si>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</si>
  <si>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</si>
  <si>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</si>
  <si>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</si>
  <si>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</si>
  <si>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</si>
  <si>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</si>
  <si>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</si>
  <si>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</si>
  <si>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</si>
  <si>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</si>
  <si>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</si>
  <si>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</si>
  <si>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</si>
  <si>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</si>
  <si>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</si>
  <si>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</si>
  <si>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</si>
  <si>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</si>
  <si>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</si>
  <si>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</si>
  <si>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</si>
  <si>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</si>
  <si>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</si>
  <si>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</si>
  <si>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</si>
  <si>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</si>
  <si>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</si>
  <si>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</si>
  <si>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</si>
  <si>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</si>
  <si>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</si>
  <si>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</si>
  <si>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</si>
  <si>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</si>
  <si>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</si>
  <si>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</si>
  <si>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</si>
  <si>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</si>
  <si>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</si>
  <si>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</si>
  <si>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</si>
  <si>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</si>
  <si>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</si>
  <si>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</si>
  <si>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</si>
  <si>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</si>
  <si>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</si>
  <si>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</si>
  <si>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</si>
  <si>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</si>
  <si>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septiembre 2024</t>
  </si>
  <si>
    <t>Resumen indicadores Guía de Isora</t>
  </si>
  <si>
    <t>Evolución mensual de viajeros entrados en Guía de Isora según lugar de residencia</t>
  </si>
  <si>
    <t>Evolución mensual de viajeros entrados en Guía de Isora según categoría del establecimiento</t>
  </si>
  <si>
    <t>Evolución anual de viajeros entrados en Guía de Isora según categoría del establecimiento</t>
  </si>
  <si>
    <t>Evolución mensual de pernoctaciones en Guía de Isora según lugar de residencia</t>
  </si>
  <si>
    <t>Evolución mensual de pernoctaciones en Guía de Isora según categoría del establecimiento</t>
  </si>
  <si>
    <t>Evolución mensual de estancia media en Guía de Isora según lugar de residencia</t>
  </si>
  <si>
    <t>Evolución mensual de estancia media en Guía de Isora según categoría del establecimiento</t>
  </si>
  <si>
    <t>Evolución mensual de tasa de ocupación en Guía de Isora según categoría del establecimiento</t>
  </si>
  <si>
    <t>Viajeros españoles entrados en los hoteles y apartamentos de Guía de Isora según lugar de residencia - acumulado</t>
  </si>
  <si>
    <t>Viajeros españoles entrados en los hoteles y apartamentos de Guía de Isora por tipología y categoría de alojamiento - acumulado</t>
  </si>
  <si>
    <t>Viajeros peninsulares entrados en los hoteles y apartamentos de Guía de Isora por tipología y categoría de alojamiento - acumulado</t>
  </si>
  <si>
    <t>Viajeros canarios entrados en los hoteles y apartamentos de Guía de Isora por tipología y categoría de alojamiento - acumulado</t>
  </si>
  <si>
    <t>Resumen de indicadores turísticos de Tenerife-Guía de Isora</t>
  </si>
  <si>
    <t>septiembre 2019</t>
  </si>
  <si>
    <t>septiembre 2021</t>
  </si>
  <si>
    <t>septiembre 2022</t>
  </si>
  <si>
    <t>septiembre 2023</t>
  </si>
  <si>
    <t>septiembre 2024</t>
  </si>
  <si>
    <t>-</t>
  </si>
  <si>
    <t>acumulado a septiembre 2019</t>
  </si>
  <si>
    <t>acumulado a septiembre 2021</t>
  </si>
  <si>
    <t>acumulado a septiembre 2022</t>
  </si>
  <si>
    <t>acumulado a septiembre 2023</t>
  </si>
  <si>
    <t>acumulado a septiembre 2024</t>
  </si>
  <si>
    <t>septiembre 2020</t>
  </si>
  <si>
    <t>Viajeros  entrados en los establecimientos alojativos de Guía de Isora 
(hotel + apartamento)</t>
  </si>
  <si>
    <t>Viajeros españoles entrados en los establecimientos alojativos de Guía de Isora 
(hotel + apartamento)</t>
  </si>
  <si>
    <t>Viajeros peninsulares entrados en los establecimientos alojativos de Guía de Isora 
(hotel + apartamento)</t>
  </si>
  <si>
    <t>Viajeros canarios entrados en los establecimientos alojativos de Guía de Isora 
(hotel + apartamento)</t>
  </si>
  <si>
    <t>Viajeros extranjeros entrados en los establecimientos alojativos de Guía de Isora 
(hotel + apartamento)</t>
  </si>
  <si>
    <t>Viajeros británicos entrados en los establecimientos alojativos de Guía de Isora 
(hotel + apartamento)</t>
  </si>
  <si>
    <t>Viajeros alemanes entrados en los establecimientos alojativos de Guía de Isora 
(hotel + apartamento)</t>
  </si>
  <si>
    <t>Viajeros franceses entrados en los establecimientos alojativos de Guía de Isora 
(hotel + apartamento)</t>
  </si>
  <si>
    <t>Viajeros belgas entrados en los establecimientos alojativos de Guía de Isora 
(hotel + apartamento)</t>
  </si>
  <si>
    <t>Viajeros holandeses entrados en los establecimientos alojativos de Guía de Isora 
(hotel + apartamento)</t>
  </si>
  <si>
    <t>Viajeros daneses entrados en los establecimientos alojativos de Guía de Isora 
(hotel + apartamento)</t>
  </si>
  <si>
    <t>Viajeros suecos entrados en los establecimientos alojativos de Guía de Isora 
(hotel + apartamento)</t>
  </si>
  <si>
    <t>var 21/20</t>
  </si>
  <si>
    <t>var 23/22</t>
  </si>
  <si>
    <t>Viajeros entrados en los establecimientos alojativos de Guía de Isora 
(hotel + apartamento)</t>
  </si>
  <si>
    <t>Viajeros entrados en los hoteles de Guía de Isora</t>
  </si>
  <si>
    <t>Viajeros entrados en los hoteles de 4, 5 estrellas Guía de Isora</t>
  </si>
  <si>
    <t>Viajeros entrados en los hoteles de 1, 2, 3 estrellas Guía de Isora</t>
  </si>
  <si>
    <t>Viajeros entrados en los apartamentos de Guía de Isora</t>
  </si>
  <si>
    <t>Evolución de viajeros entrados en los establecimientos alojativos de Guía de Isora 
(hotel + apartamento)</t>
  </si>
  <si>
    <t>Evolución de viajeros entrados en los hoteles de Guía de Isora</t>
  </si>
  <si>
    <t>Evolución de viajeros entrados en los hoteles de 4, 5 estrellas de Guía de Isora</t>
  </si>
  <si>
    <t>Evolución de viajeros entrados en los apartamentos de Guía de Isora</t>
  </si>
  <si>
    <t>acumulado a septiembre 2020</t>
  </si>
  <si>
    <t>Viajeros entrados en los establecimientos alojativos de Guía de Isora según lugar de residencia (hotel + apartamento)</t>
  </si>
  <si>
    <t>acumulado septiembre 2018</t>
  </si>
  <si>
    <t>acumulado septiembre 2019</t>
  </si>
  <si>
    <t>acumulado septiembre 2020</t>
  </si>
  <si>
    <t>acumulado septiembre 2022</t>
  </si>
  <si>
    <t>acumulado septiembre 2023</t>
  </si>
  <si>
    <t>acumulado septiembre 2024</t>
  </si>
  <si>
    <t>Viajeros entrados en los hoteles de Guía de Isora según lugar de residencia (hotel + apartamento)</t>
  </si>
  <si>
    <t>Viajeros entrados en los apartamentos de Guía de Isora según lugar de residencia (hotel + apartamento)</t>
  </si>
  <si>
    <t>acumulado septiembre 2021</t>
  </si>
  <si>
    <t>Viajeros alojados en los establecimientos alojativos de Guía de Isora según lugar de residencia (hotel + apartamento)</t>
  </si>
  <si>
    <t>Pernoctaciones realizadas por los turistas en los establecimientos alojativos de Guía de Isora (hotel + apartamento)</t>
  </si>
  <si>
    <t>Pernoctaciones realizadas por los turistas españoles en los establecimientos alojativos de Guía de Isora (hotel + apartamento)</t>
  </si>
  <si>
    <t>var 24/23</t>
  </si>
  <si>
    <t>var 24/19</t>
  </si>
  <si>
    <t>Pernoctaciones realizadas por los procedentes de Península en los establecimientos alojativos de Guía de Isora (hotel + apartamento)</t>
  </si>
  <si>
    <t>Pernoctaciones realizadas por los procedentes de Canarias en los establecimientos alojativos de Guía de Isora (hotel + apartamento)</t>
  </si>
  <si>
    <t>Pernoctaciones realizadas por los procedentes de Total residentes en el extranjero en los establecimientos alojativos de Guía de Isora (hotel + apartamento)</t>
  </si>
  <si>
    <t>Pernoctaciones realizadas por los procedentes de Reino Unido en los establecimientos alojativos de Guía de Isora (hotel + apartamento)</t>
  </si>
  <si>
    <t>Pernoctaciones realizadas por los procedentes de Alemania en los establecimientos alojativos de Guía de Isora (hotel + apartamento)</t>
  </si>
  <si>
    <t>Pernoctaciones realizadas por los procedentes de Francia en los establecimientos alojativos de Guía de Isora (hotel + apartamento)</t>
  </si>
  <si>
    <t>Pernoctaciones realizadas por los procedentes de Bélgica en los establecimientos alojativos de Guía de Isora (hotel + apartamento)</t>
  </si>
  <si>
    <t>Pernoctaciones realizadas por los procedentes de Países Bajos en los establecimientos alojativos de Guía de Isora (hotel + apartamento)</t>
  </si>
  <si>
    <t>Pernoctaciones realizadas por los procedentes de Dinamarca en los establecimientos alojativos de Guía de Isora (hotel + apartamento)</t>
  </si>
  <si>
    <t>Pernoctaciones realizadas por los procedentes de Suecia en los establecimientos alojativos de Guía de Isora (hotel + apartamento)</t>
  </si>
  <si>
    <t>2020</t>
  </si>
  <si>
    <t>2021</t>
  </si>
  <si>
    <t>2022</t>
  </si>
  <si>
    <t>Pernoctaciones realizadas por los turistas en los hoteles de Guía de Isora</t>
  </si>
  <si>
    <t>Pernoctaciones realizadas por los turistas en los hoteles de 4 y 5 estrellas de Guía de Isora</t>
  </si>
  <si>
    <t>Pernoctaciones realizadas por los turistas en los hoteles de 1, 2, 3 estrellas de Guía de Isora</t>
  </si>
  <si>
    <t>Pernoctaciones realizadas por los turistas en los apartamentos de Guía de Isora</t>
  </si>
  <si>
    <t>septiembre 2018</t>
  </si>
  <si>
    <t>Estancia Media en los establecimientos alojativos de Guía de Isora
(hotel + apartamento)</t>
  </si>
  <si>
    <t>Estancia media de los viajeros españoles entrados en los establecimientos alojativos de Guía de Isora (hotel + apartamento)</t>
  </si>
  <si>
    <t>Estancia media de los viajeros peninsulares entrados en los establecimientos alojativos de Guía de Isora (hotel + apartamento)</t>
  </si>
  <si>
    <t>Estancia media de los viajeros canarios entrados en los establecimientos alojativos de Guía de Isora (hotel + apartamento)</t>
  </si>
  <si>
    <t>Estancia media de los viajeros extranjeros entrados en los establecimientos alojativos de Guía de Isora (hotel + apartamento)</t>
  </si>
  <si>
    <t>Estancia media de los viajeros británicos entrados en los establecimientos alojativos de Guía de Isora (hotel + apartamento)</t>
  </si>
  <si>
    <t>Estancia media de los viajeros alemanes entrados en los establecimientos alojativos de Guía de Isora (hotel + apartamento)</t>
  </si>
  <si>
    <t>Estancia media de los viajeros franceses entrados en los establecimientos alojativos de Guía de Isora (hotel + apartamento)</t>
  </si>
  <si>
    <t>Estancia media de los viajeros belgas entrados en los establecimientos alojativos de Guía de Isora (hotel + apartamento)</t>
  </si>
  <si>
    <t>Estancia media de los viajeros holandeses entrados en los establecimientos alojativos de Guía de Isora (hotel + apartamento)</t>
  </si>
  <si>
    <t>Estancia media de los viajeros daneses entrados en los establecimientos alojativos de Guía de Isora (hotel + apartamento)</t>
  </si>
  <si>
    <t>Estancia media de los viajeros suecos entrados en los establecimientos alojativos de Guía de Isora (hotel + apartamento)</t>
  </si>
  <si>
    <t>Estancia Media en los hoteles de Guía de Isora</t>
  </si>
  <si>
    <t>Estancia Media en los hoteles de 4, 5 estrellas de Guía de Isora</t>
  </si>
  <si>
    <t>Estancia Media en los hoteles de 1, 2, 3 Estrellas de Guía de Isora</t>
  </si>
  <si>
    <t>Estancia Media en los apartamentos de Guía de Isora</t>
  </si>
  <si>
    <t>Tasa de ocupación por plaza en los establecimientos alojativos de Guía de Isora
(hotel + apartamento)</t>
  </si>
  <si>
    <t>Tasa de ocupación por plaza en los hoteles de Guía de Isora</t>
  </si>
  <si>
    <t>Distribución de viajeros españoles entrados en hoteles y apartamentos de Guía de Isora  por lugar de residencia</t>
  </si>
  <si>
    <t>Viajeros españoles entrados en los hoteles y apartamentos de Guía de Isora según lugar de residencia</t>
  </si>
  <si>
    <t>Viajeros españoles entrados en los hoteles y apartamentos de Guía de Isora por tipología y categoría de alojamiento</t>
  </si>
  <si>
    <t>Viajeros peninsulares entrados en los hoteles y apartamentos de Guía de Isora por tipología y categoría de alojamiento</t>
  </si>
  <si>
    <t>Viajeros canarios entrados en los hoteles y apartamentos de Guía de Isora por tipología y categoría de alojamiento</t>
  </si>
  <si>
    <t>Evolución de viajeros españoles entrados en los establecimientos alojativos de Guía de Isora
(hotel + apartamento)</t>
  </si>
  <si>
    <t>Evolución de viajeros peninsulares entrados en los establecimientos alojativos de Guía de Isora
(hotel + apartamento)</t>
  </si>
  <si>
    <t>Evolución de viajeros canarios entrados en los establecimientos alojativos de Guía de Isora
(hotel + apartamento)</t>
  </si>
  <si>
    <t>nd</t>
  </si>
  <si>
    <t>dif 24/23</t>
  </si>
  <si>
    <t>dif 24/19</t>
  </si>
  <si>
    <t>def 24/23</t>
  </si>
  <si>
    <t>def 24/19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</si>
</sst>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.0\ &quot;€&quot;"/>
    <numFmt numFmtId="166" formatCode="#,##0\ &quot;€&quot;"/>
  </numFmts>
  <fonts count="2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ck">
        <color theme="0" tint="-0.14981536301767021"/>
      </right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/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09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0" xfId="2" applyFont="1" applyAlignment="1">
      <alignment horizontal="left" indent="3"/>
    </xf>
    <xf numFmtId="0" fontId="9" fillId="0" borderId="2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7" fillId="0" borderId="0" xfId="2" applyAlignment="1">
      <alignment horizontal="left" indent="3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4" fontId="5" fillId="4" borderId="7" xfId="0" applyNumberFormat="1" applyFont="1" applyFill="1" applyBorder="1"/>
    <xf numFmtId="4" fontId="5" fillId="4" borderId="0" xfId="0" applyNumberFormat="1" applyFont="1" applyFill="1"/>
    <xf numFmtId="164" fontId="5" fillId="4" borderId="9" xfId="1" applyNumberFormat="1" applyFont="1" applyFill="1" applyBorder="1"/>
    <xf numFmtId="0" fontId="0" fillId="0" borderId="11" xfId="0" applyBorder="1"/>
    <xf numFmtId="0" fontId="11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0" fontId="14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1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3" fontId="15" fillId="3" borderId="30" xfId="0" applyNumberFormat="1" applyFont="1" applyFill="1" applyBorder="1" applyAlignment="1">
      <alignment horizontal="center" vertical="center" wrapText="1"/>
    </xf>
    <xf numFmtId="0" fontId="5" fillId="3" borderId="31" xfId="0" applyFont="1" applyFill="1" applyBorder="1" applyAlignment="1">
      <alignment horizontal="center" vertical="center" wrapText="1"/>
    </xf>
    <xf numFmtId="3" fontId="15" fillId="3" borderId="32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3" xfId="0" applyNumberFormat="1" applyFont="1" applyBorder="1" applyAlignment="1">
      <alignment horizontal="right"/>
    </xf>
    <xf numFmtId="164" fontId="5" fillId="0" borderId="34" xfId="0" applyNumberFormat="1" applyFont="1" applyBorder="1" applyAlignment="1">
      <alignment horizontal="right"/>
    </xf>
    <xf numFmtId="0" fontId="22" fillId="0" borderId="35" xfId="4" applyNumberFormat="1" applyFont="1" applyBorder="1" applyAlignment="1" applyProtection="1">
      <alignment horizontal="center" vertical="center" wrapText="1"/>
      <protection hidden="1"/>
    </xf>
    <xf numFmtId="3" fontId="22" fillId="0" borderId="36" xfId="1" applyNumberFormat="1" applyFont="1" applyBorder="1" applyAlignment="1" applyProtection="1">
      <alignment vertical="center"/>
      <protection hidden="1"/>
    </xf>
    <xf numFmtId="164" fontId="22" fillId="0" borderId="37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3" xfId="0" applyNumberFormat="1" applyFont="1" applyBorder="1" applyAlignment="1">
      <alignment horizontal="right"/>
    </xf>
    <xf numFmtId="164" fontId="11" fillId="0" borderId="24" xfId="1" applyNumberFormat="1" applyFont="1" applyBorder="1"/>
    <xf numFmtId="0" fontId="11" fillId="0" borderId="0" xfId="0" applyFont="1"/>
    <xf numFmtId="0" fontId="23" fillId="0" borderId="0" xfId="0" applyFont="1"/>
    <xf numFmtId="0" fontId="5" fillId="3" borderId="38" xfId="0" applyFont="1" applyFill="1" applyBorder="1" applyAlignment="1">
      <alignment horizontal="right" vertical="center" wrapText="1"/>
    </xf>
    <xf numFmtId="0" fontId="5" fillId="3" borderId="39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40" xfId="0" applyNumberFormat="1" applyFont="1" applyFill="1" applyBorder="1" applyAlignment="1">
      <alignment horizontal="right"/>
    </xf>
    <xf numFmtId="0" fontId="24" fillId="0" borderId="41" xfId="0" applyFont="1" applyBorder="1" applyAlignment="1">
      <alignment horizontal="left" indent="1"/>
    </xf>
    <xf numFmtId="3" fontId="24" fillId="0" borderId="41" xfId="0" applyNumberFormat="1" applyFont="1" applyBorder="1" applyAlignment="1">
      <alignment horizontal="right"/>
    </xf>
    <xf numFmtId="164" fontId="24" fillId="0" borderId="41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" fontId="5" fillId="3" borderId="45" xfId="0" applyNumberFormat="1" applyFont="1" applyFill="1" applyBorder="1" applyAlignment="1">
      <alignment horizontal="right" vertical="center" wrapText="1"/>
    </xf>
    <xf numFmtId="164" fontId="5" fillId="3" borderId="46" xfId="0" applyNumberFormat="1" applyFont="1" applyFill="1" applyBorder="1" applyAlignment="1">
      <alignment horizontal="right" vertical="center" wrapText="1"/>
    </xf>
    <xf numFmtId="3" fontId="5" fillId="3" borderId="47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8" xfId="0" applyNumberFormat="1" applyFont="1" applyBorder="1" applyAlignment="1">
      <alignment horizontal="right"/>
    </xf>
    <xf numFmtId="164" fontId="17" fillId="0" borderId="49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8" xfId="0" applyNumberFormat="1" applyFont="1" applyBorder="1" applyAlignment="1">
      <alignment horizontal="right"/>
    </xf>
    <xf numFmtId="164" fontId="18" fillId="0" borderId="49" xfId="0" applyNumberFormat="1" applyFont="1" applyBorder="1" applyAlignment="1">
      <alignment horizontal="right"/>
    </xf>
    <xf numFmtId="164" fontId="18" fillId="0" borderId="49" xfId="1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8" xfId="0" applyNumberFormat="1" applyFont="1" applyBorder="1" applyAlignment="1">
      <alignment horizontal="right"/>
    </xf>
    <xf numFmtId="164" fontId="5" fillId="0" borderId="49" xfId="0" applyNumberFormat="1" applyFont="1" applyBorder="1" applyAlignment="1">
      <alignment horizontal="right"/>
    </xf>
    <xf numFmtId="164" fontId="5" fillId="0" borderId="49" xfId="1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50" xfId="0" applyNumberFormat="1" applyFont="1" applyBorder="1" applyAlignment="1">
      <alignment horizontal="right"/>
    </xf>
    <xf numFmtId="164" fontId="5" fillId="0" borderId="51" xfId="0" applyNumberFormat="1" applyFont="1" applyBorder="1" applyAlignment="1">
      <alignment horizontal="right"/>
    </xf>
    <xf numFmtId="164" fontId="5" fillId="0" borderId="51" xfId="1" applyNumberFormat="1" applyFont="1" applyBorder="1" applyAlignment="1">
      <alignment horizontal="right"/>
    </xf>
    <xf numFmtId="3" fontId="5" fillId="3" borderId="54" xfId="0" applyNumberFormat="1" applyFont="1" applyFill="1" applyBorder="1" applyAlignment="1">
      <alignment horizontal="right" vertical="center" wrapText="1"/>
    </xf>
    <xf numFmtId="164" fontId="5" fillId="3" borderId="55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6" xfId="0" applyNumberFormat="1" applyFont="1" applyBorder="1" applyAlignment="1">
      <alignment horizontal="right"/>
    </xf>
    <xf numFmtId="164" fontId="17" fillId="0" borderId="57" xfId="0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4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5" fillId="0" borderId="33" xfId="0" applyNumberFormat="1" applyFont="1" applyBorder="1" applyAlignment="1">
      <alignment horizontal="right"/>
    </xf>
    <xf numFmtId="2" fontId="5" fillId="0" borderId="34" xfId="0" applyNumberFormat="1" applyFont="1" applyBorder="1" applyAlignment="1">
      <alignment horizontal="right"/>
    </xf>
    <xf numFmtId="2" fontId="22" fillId="0" borderId="36" xfId="1" applyNumberFormat="1" applyFont="1" applyBorder="1" applyAlignment="1" applyProtection="1">
      <alignment vertical="center"/>
      <protection hidden="1"/>
    </xf>
    <xf numFmtId="2" fontId="22" fillId="0" borderId="37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5" fillId="0" borderId="33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6" xfId="1" applyNumberFormat="1" applyFont="1" applyBorder="1" applyAlignment="1" applyProtection="1">
      <alignment vertical="center"/>
      <protection hidden="1"/>
    </xf>
    <xf numFmtId="164" fontId="11" fillId="0" borderId="24" xfId="0" applyNumberFormat="1" applyFont="1" applyBorder="1"/>
    <xf numFmtId="164" fontId="0" fillId="0" borderId="0" xfId="0" applyNumberFormat="1"/>
    <xf numFmtId="164" fontId="22" fillId="0" borderId="36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8" xfId="0" applyNumberFormat="1" applyFont="1" applyFill="1" applyBorder="1" applyAlignment="1">
      <alignment horizontal="right" vertical="center" wrapText="1"/>
    </xf>
    <xf numFmtId="0" fontId="5" fillId="3" borderId="59" xfId="0" applyFont="1" applyFill="1" applyBorder="1" applyAlignment="1">
      <alignment horizontal="right" vertical="center" wrapText="1"/>
    </xf>
    <xf numFmtId="17" fontId="5" fillId="3" borderId="60" xfId="0" applyNumberFormat="1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1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40" xfId="1" applyNumberFormat="1" applyFont="1" applyFill="1" applyBorder="1" applyAlignment="1">
      <alignment horizontal="right"/>
    </xf>
    <xf numFmtId="164" fontId="24" fillId="2" borderId="0" xfId="1" applyNumberFormat="1" applyFont="1" applyFill="1" applyBorder="1" applyAlignment="1">
      <alignment horizontal="right"/>
    </xf>
    <xf numFmtId="3" fontId="24" fillId="2" borderId="61" xfId="0" applyNumberFormat="1" applyFont="1" applyFill="1" applyBorder="1" applyAlignment="1">
      <alignment horizontal="right"/>
    </xf>
    <xf numFmtId="166" fontId="24" fillId="2" borderId="61" xfId="1" applyNumberFormat="1" applyFont="1" applyFill="1" applyBorder="1" applyAlignment="1">
      <alignment horizontal="right"/>
    </xf>
    <xf numFmtId="166" fontId="24" fillId="2" borderId="40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5" fillId="0" borderId="0" xfId="0" applyFont="1" applyAlignment="1">
      <alignment wrapText="1"/>
    </xf>
    <xf numFmtId="0" fontId="0" fillId="0" borderId="0" xfId="0" applyAlignment="1">
      <alignment horizontal="center"/>
    </xf>
    <xf numFmtId="0" fontId="9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2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2" fillId="4" borderId="63" xfId="0" applyNumberFormat="1" applyFont="1" applyFill="1" applyBorder="1" applyAlignment="1">
      <alignment horizontal="right" vertical="center" wrapText="1"/>
    </xf>
    <xf numFmtId="164" fontId="22" fillId="4" borderId="63" xfId="1" applyNumberFormat="1" applyFont="1" applyFill="1" applyBorder="1" applyAlignment="1">
      <alignment horizontal="right" vertical="center" wrapText="1"/>
    </xf>
    <xf numFmtId="0" fontId="27" fillId="0" borderId="0" xfId="0" applyFont="1" applyAlignment="1">
      <alignment horizontal="left" indent="1"/>
    </xf>
    <xf numFmtId="3" fontId="27" fillId="0" borderId="8" xfId="0" applyNumberFormat="1" applyFont="1" applyBorder="1"/>
    <xf numFmtId="164" fontId="27" fillId="0" borderId="8" xfId="1" applyNumberFormat="1" applyFont="1" applyBorder="1"/>
    <xf numFmtId="164" fontId="27" fillId="4" borderId="8" xfId="1" applyNumberFormat="1" applyFont="1" applyFill="1" applyBorder="1"/>
    <xf numFmtId="3" fontId="27" fillId="4" borderId="8" xfId="0" applyNumberFormat="1" applyFont="1" applyFill="1" applyBorder="1"/>
    <xf numFmtId="164" fontId="27" fillId="4" borderId="8" xfId="1" applyNumberFormat="1" applyFont="1" applyFill="1" applyBorder="1" applyAlignment="1">
      <alignment horizontal="right"/>
    </xf>
    <xf numFmtId="3" fontId="27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3" fontId="5" fillId="4" borderId="8" xfId="0" applyNumberFormat="1" applyFont="1" applyFill="1" applyBorder="1"/>
    <xf numFmtId="164" fontId="5" fillId="4" borderId="8" xfId="1" applyNumberFormat="1" applyFont="1" applyFill="1" applyBorder="1"/>
    <xf numFmtId="3" fontId="27" fillId="0" borderId="8" xfId="0" applyNumberFormat="1" applyFont="1" applyBorder="1" applyAlignment="1">
      <alignment horizontal="right"/>
    </xf>
    <xf numFmtId="164" fontId="27" fillId="0" borderId="8" xfId="1" applyNumberFormat="1" applyFont="1" applyBorder="1" applyAlignment="1">
      <alignment horizontal="right"/>
    </xf>
    <xf numFmtId="0" fontId="5" fillId="0" borderId="62" xfId="0" applyFont="1" applyBorder="1" applyAlignment="1">
      <alignment horizontal="right"/>
    </xf>
    <xf numFmtId="164" fontId="15" fillId="4" borderId="8" xfId="1" applyNumberFormat="1" applyFont="1" applyFill="1" applyBorder="1"/>
    <xf numFmtId="3" fontId="5" fillId="4" borderId="8" xfId="1" applyNumberFormat="1" applyFont="1" applyFill="1" applyBorder="1"/>
    <xf numFmtId="3" fontId="15" fillId="4" borderId="8" xfId="1" applyNumberFormat="1" applyFont="1" applyFill="1" applyBorder="1"/>
    <xf numFmtId="0" fontId="5" fillId="0" borderId="11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6" fillId="0" borderId="3" xfId="0" applyFont="1" applyBorder="1" applyAlignment="1">
      <alignment horizontal="left" vertical="center" wrapText="1" readingOrder="1"/>
    </xf>
    <xf numFmtId="0" fontId="10" fillId="4" borderId="6" xfId="0" applyFont="1" applyFill="1" applyBorder="1" applyAlignment="1">
      <alignment horizontal="center" vertical="center" textRotation="90"/>
    </xf>
    <xf numFmtId="0" fontId="10" fillId="4" borderId="8" xfId="0" applyFont="1" applyFill="1" applyBorder="1" applyAlignment="1">
      <alignment horizontal="center" vertical="center" textRotation="90"/>
    </xf>
    <xf numFmtId="0" fontId="10" fillId="4" borderId="10" xfId="0" applyFont="1" applyFill="1" applyBorder="1" applyAlignment="1">
      <alignment horizontal="center" vertical="center" textRotation="90"/>
    </xf>
    <xf numFmtId="0" fontId="5" fillId="4" borderId="7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12" fillId="0" borderId="0" xfId="0" applyFont="1" applyAlignment="1">
      <alignment horizontal="left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3" fontId="20" fillId="3" borderId="27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9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8" fillId="3" borderId="42" xfId="0" applyFont="1" applyFill="1" applyBorder="1" applyAlignment="1">
      <alignment horizontal="center"/>
    </xf>
    <xf numFmtId="0" fontId="8" fillId="3" borderId="43" xfId="0" applyFont="1" applyFill="1" applyBorder="1" applyAlignment="1">
      <alignment horizontal="center"/>
    </xf>
    <xf numFmtId="0" fontId="8" fillId="3" borderId="52" xfId="0" applyFont="1" applyFill="1" applyBorder="1" applyAlignment="1">
      <alignment horizontal="center"/>
    </xf>
    <xf numFmtId="0" fontId="8" fillId="3" borderId="53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2" fontId="20" fillId="3" borderId="27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24" xfId="0" applyFont="1" applyBorder="1" applyAlignment="1">
      <alignment horizontal="left"/>
    </xf>
    <xf numFmtId="0" fontId="11" fillId="0" borderId="64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93079631-ACF5-4EF1-ADFB-CD636318DDF5}"/>
    <cellStyle name="Normal 2 6" xfId="3" xr:uid="{2B07AF1C-4717-4B58-A87C-BC0FAFB82F93}"/>
    <cellStyle name="Porcentaje" xfId="1" builtinId="5"/>
  </cellStyles>
  <dxfs count="0"/>
  <tableStyles count="1" defaultTableStyle="TableStyleMedium2" defaultPivotStyle="PivotStyleLight16">
    <tableStyle name="Invisible" pivot="0" table="0" count="0" xr9:uid="{700A714B-2AA5-4339-B888-40232683D1C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2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5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68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69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5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89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1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2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3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6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7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3.xml"/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5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6.xml"/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7.xml"/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9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0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2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5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66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7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67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3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5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9.xml"/><Relationship Id="rId2" Type="http://schemas.microsoft.com/office/2011/relationships/chartColorStyle" Target="colors72.xml"/><Relationship Id="rId1" Type="http://schemas.microsoft.com/office/2011/relationships/chartStyle" Target="style72.xml"/><Relationship Id="rId4" Type="http://schemas.openxmlformats.org/officeDocument/2006/relationships/chartUserShapes" Target="../drawings/drawing127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0.xml"/><Relationship Id="rId2" Type="http://schemas.microsoft.com/office/2011/relationships/chartColorStyle" Target="colors73.xml"/><Relationship Id="rId1" Type="http://schemas.microsoft.com/office/2011/relationships/chartStyle" Target="style73.xml"/><Relationship Id="rId4" Type="http://schemas.openxmlformats.org/officeDocument/2006/relationships/chartUserShapes" Target="../drawings/drawing129.xml"/></Relationships>
</file>

<file path=xl/charts/_rels/chart8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1.xml"/><Relationship Id="rId2" Type="http://schemas.microsoft.com/office/2011/relationships/chartColorStyle" Target="colors74.xml"/><Relationship Id="rId1" Type="http://schemas.microsoft.com/office/2011/relationships/chartStyle" Target="style74.xml"/><Relationship Id="rId4" Type="http://schemas.openxmlformats.org/officeDocument/2006/relationships/chartUserShapes" Target="../drawings/drawing131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64-4398-83BC-1ACD180D060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TF'!$C$9:$C$21</c:f>
              <c:numCache>
                <c:formatCode>#,##0</c:formatCode>
                <c:ptCount val="13"/>
                <c:pt idx="0">
                  <c:v>9792</c:v>
                </c:pt>
                <c:pt idx="1">
                  <c:v>10626</c:v>
                </c:pt>
                <c:pt idx="2">
                  <c:v>10617</c:v>
                </c:pt>
                <c:pt idx="3">
                  <c:v>11067</c:v>
                </c:pt>
                <c:pt idx="4">
                  <c:v>10686</c:v>
                </c:pt>
                <c:pt idx="5">
                  <c:v>11404</c:v>
                </c:pt>
                <c:pt idx="6">
                  <c:v>13016</c:v>
                </c:pt>
                <c:pt idx="7">
                  <c:v>14488</c:v>
                </c:pt>
                <c:pt idx="8">
                  <c:v>11945</c:v>
                </c:pt>
                <c:pt idx="9">
                  <c:v>13119</c:v>
                </c:pt>
                <c:pt idx="10">
                  <c:v>9620</c:v>
                </c:pt>
                <c:pt idx="11">
                  <c:v>10746</c:v>
                </c:pt>
                <c:pt idx="12">
                  <c:v>137126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64-4398-83BC-1ACD180D060A}"/>
            </c:ext>
          </c:extLst>
        </c:ser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D64-4398-83BC-1ACD180D060A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9896</c:v>
                </c:pt>
                <c:pt idx="1">
                  <c:v>10397</c:v>
                </c:pt>
                <c:pt idx="2">
                  <c:v>10842</c:v>
                </c:pt>
                <c:pt idx="3">
                  <c:v>13123</c:v>
                </c:pt>
                <c:pt idx="4">
                  <c:v>12688</c:v>
                </c:pt>
                <c:pt idx="5">
                  <c:v>10420</c:v>
                </c:pt>
                <c:pt idx="6">
                  <c:v>24503</c:v>
                </c:pt>
                <c:pt idx="7">
                  <c:v>14928</c:v>
                </c:pt>
                <c:pt idx="8">
                  <c:v>10763</c:v>
                </c:pt>
                <c:pt idx="9">
                  <c:v>14777</c:v>
                </c:pt>
                <c:pt idx="10">
                  <c:v>14622</c:v>
                </c:pt>
                <c:pt idx="11">
                  <c:v>14121</c:v>
                </c:pt>
                <c:pt idx="12">
                  <c:v>161080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64-4398-83BC-1ACD180D060A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D64-4398-83BC-1ACD180D060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17947</c:v>
                </c:pt>
                <c:pt idx="1">
                  <c:v>18389</c:v>
                </c:pt>
                <c:pt idx="2">
                  <c:v>16137</c:v>
                </c:pt>
                <c:pt idx="3">
                  <c:v>11699</c:v>
                </c:pt>
                <c:pt idx="4">
                  <c:v>7550</c:v>
                </c:pt>
                <c:pt idx="5">
                  <c:v>14934</c:v>
                </c:pt>
                <c:pt idx="6">
                  <c:v>23244</c:v>
                </c:pt>
                <c:pt idx="7">
                  <c:v>11309</c:v>
                </c:pt>
                <c:pt idx="8">
                  <c:v>16386</c:v>
                </c:pt>
                <c:pt idx="9">
                  <c:v>17351</c:v>
                </c:pt>
                <c:pt idx="10">
                  <c:v>12399</c:v>
                </c:pt>
                <c:pt idx="11">
                  <c:v>12492</c:v>
                </c:pt>
                <c:pt idx="12">
                  <c:v>179837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64-4398-83BC-1ACD180D060A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D64-4398-83BC-1ACD180D060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D64-4398-83BC-1ACD180D060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15841</c:v>
                </c:pt>
                <c:pt idx="1">
                  <c:v>24407</c:v>
                </c:pt>
                <c:pt idx="2">
                  <c:v>20474</c:v>
                </c:pt>
                <c:pt idx="3">
                  <c:v>17811</c:v>
                </c:pt>
                <c:pt idx="4">
                  <c:v>22267</c:v>
                </c:pt>
                <c:pt idx="5">
                  <c:v>16055</c:v>
                </c:pt>
                <c:pt idx="6">
                  <c:v>16852</c:v>
                </c:pt>
                <c:pt idx="7">
                  <c:v>25050</c:v>
                </c:pt>
                <c:pt idx="8">
                  <c:v>17100</c:v>
                </c:pt>
                <c:pt idx="12">
                  <c:v>175857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D64-4398-83BC-1ACD180D0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D64-4398-83BC-1ACD180D060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D64-4398-83BC-1ACD180D060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64-4398-83BC-1ACD180D060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64-4398-83BC-1ACD180D060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64-4398-83BC-1ACD180D060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64-4398-83BC-1ACD180D060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D64-4398-83BC-1ACD180D060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D64-4398-83BC-1ACD180D060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D64-4398-83BC-1ACD180D060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D64-4398-83BC-1ACD180D060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D64-4398-83BC-1ACD180D060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D64-4398-83BC-1ACD180D060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D64-4398-83BC-1ACD180D060A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-0.11734551735666132</c:v>
                </c:pt>
                <c:pt idx="1">
                  <c:v>0.32726086247213004</c:v>
                </c:pt>
                <c:pt idx="2">
                  <c:v>0.2687612319514161</c:v>
                </c:pt>
                <c:pt idx="3">
                  <c:v>0.52243781519788013</c:v>
                </c:pt>
                <c:pt idx="4">
                  <c:v>1.9492715231788078</c:v>
                </c:pt>
                <c:pt idx="5">
                  <c:v>7.5063613231552084E-2</c:v>
                </c:pt>
                <c:pt idx="6">
                  <c:v>-0.27499569781448974</c:v>
                </c:pt>
                <c:pt idx="7">
                  <c:v>1.2150499602086833</c:v>
                </c:pt>
                <c:pt idx="8">
                  <c:v>4.3573782497253744E-2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0.27807696500599577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D64-4398-83BC-1ACD180D060A}"/>
            </c:ext>
          </c:extLst>
        </c:ser>
        <c:ser>
          <c:idx val="4"/>
          <c:order val="5"/>
          <c:tx>
            <c:strRef>
              <c:f>'Viajeros entr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TF'!$O$9:$O$21</c:f>
              <c:numCache>
                <c:formatCode>0.0%</c:formatCode>
                <c:ptCount val="13"/>
                <c:pt idx="0">
                  <c:v>0.61774918300653603</c:v>
                </c:pt>
                <c:pt idx="1">
                  <c:v>1.2969132316958403</c:v>
                </c:pt>
                <c:pt idx="2">
                  <c:v>0.92841669021380802</c:v>
                </c:pt>
                <c:pt idx="3">
                  <c:v>0.60937923556519391</c:v>
                </c:pt>
                <c:pt idx="4">
                  <c:v>1.0837544450683136</c:v>
                </c:pt>
                <c:pt idx="5">
                  <c:v>0.4078393546124166</c:v>
                </c:pt>
                <c:pt idx="6">
                  <c:v>0.29471419791026432</c:v>
                </c:pt>
                <c:pt idx="7">
                  <c:v>0.72901711761457766</c:v>
                </c:pt>
                <c:pt idx="8">
                  <c:v>0.43156132272917547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0.69678988045271661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D64-4398-83BC-1ACD180D0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2EE-4464-952D-C37D9CE9B32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TF'!$C$207:$C$219</c:f>
              <c:numCache>
                <c:formatCode>#,##0</c:formatCode>
                <c:ptCount val="13"/>
                <c:pt idx="0">
                  <c:v>206</c:v>
                </c:pt>
                <c:pt idx="1">
                  <c:v>208</c:v>
                </c:pt>
                <c:pt idx="2">
                  <c:v>206</c:v>
                </c:pt>
                <c:pt idx="3">
                  <c:v>194</c:v>
                </c:pt>
                <c:pt idx="4">
                  <c:v>146</c:v>
                </c:pt>
                <c:pt idx="5">
                  <c:v>123</c:v>
                </c:pt>
                <c:pt idx="6">
                  <c:v>89</c:v>
                </c:pt>
                <c:pt idx="7">
                  <c:v>86</c:v>
                </c:pt>
                <c:pt idx="8">
                  <c:v>62</c:v>
                </c:pt>
                <c:pt idx="9">
                  <c:v>164</c:v>
                </c:pt>
                <c:pt idx="10">
                  <c:v>127</c:v>
                </c:pt>
                <c:pt idx="11">
                  <c:v>173</c:v>
                </c:pt>
                <c:pt idx="12">
                  <c:v>1784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EE-4464-952D-C37D9CE9B321}"/>
            </c:ext>
          </c:extLst>
        </c:ser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2EE-4464-952D-C37D9CE9B321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837</c:v>
                </c:pt>
                <c:pt idx="1">
                  <c:v>210</c:v>
                </c:pt>
                <c:pt idx="2">
                  <c:v>62</c:v>
                </c:pt>
                <c:pt idx="3">
                  <c:v>77</c:v>
                </c:pt>
                <c:pt idx="4">
                  <c:v>150</c:v>
                </c:pt>
                <c:pt idx="5">
                  <c:v>186</c:v>
                </c:pt>
                <c:pt idx="6">
                  <c:v>254</c:v>
                </c:pt>
                <c:pt idx="7">
                  <c:v>274</c:v>
                </c:pt>
                <c:pt idx="8">
                  <c:v>172</c:v>
                </c:pt>
                <c:pt idx="9">
                  <c:v>268</c:v>
                </c:pt>
                <c:pt idx="10">
                  <c:v>594</c:v>
                </c:pt>
                <c:pt idx="11">
                  <c:v>312</c:v>
                </c:pt>
                <c:pt idx="12">
                  <c:v>3396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EE-4464-952D-C37D9CE9B321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2EE-4464-952D-C37D9CE9B32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386</c:v>
                </c:pt>
                <c:pt idx="1">
                  <c:v>356</c:v>
                </c:pt>
                <c:pt idx="2">
                  <c:v>367</c:v>
                </c:pt>
                <c:pt idx="3">
                  <c:v>427</c:v>
                </c:pt>
                <c:pt idx="4">
                  <c:v>215</c:v>
                </c:pt>
                <c:pt idx="5">
                  <c:v>119</c:v>
                </c:pt>
                <c:pt idx="6">
                  <c:v>440</c:v>
                </c:pt>
                <c:pt idx="7">
                  <c:v>268</c:v>
                </c:pt>
                <c:pt idx="8">
                  <c:v>292</c:v>
                </c:pt>
                <c:pt idx="9">
                  <c:v>406</c:v>
                </c:pt>
                <c:pt idx="10">
                  <c:v>385</c:v>
                </c:pt>
                <c:pt idx="11">
                  <c:v>286</c:v>
                </c:pt>
                <c:pt idx="12">
                  <c:v>3947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2EE-4464-952D-C37D9CE9B321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2EE-4464-952D-C37D9CE9B32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2EE-4464-952D-C37D9CE9B32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605</c:v>
                </c:pt>
                <c:pt idx="1">
                  <c:v>906</c:v>
                </c:pt>
                <c:pt idx="2">
                  <c:v>552</c:v>
                </c:pt>
                <c:pt idx="3">
                  <c:v>459</c:v>
                </c:pt>
                <c:pt idx="4">
                  <c:v>656</c:v>
                </c:pt>
                <c:pt idx="5">
                  <c:v>218</c:v>
                </c:pt>
                <c:pt idx="6">
                  <c:v>248</c:v>
                </c:pt>
                <c:pt idx="7">
                  <c:v>589</c:v>
                </c:pt>
                <c:pt idx="8">
                  <c:v>484</c:v>
                </c:pt>
                <c:pt idx="12">
                  <c:v>4717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2EE-4464-952D-C37D9CE9B3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2EE-4464-952D-C37D9CE9B32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2EE-4464-952D-C37D9CE9B32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2EE-4464-952D-C37D9CE9B32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2EE-4464-952D-C37D9CE9B32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EE-4464-952D-C37D9CE9B32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2EE-4464-952D-C37D9CE9B32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2EE-4464-952D-C37D9CE9B32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2EE-4464-952D-C37D9CE9B32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2EE-4464-952D-C37D9CE9B32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2EE-4464-952D-C37D9CE9B32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2EE-4464-952D-C37D9CE9B32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2EE-4464-952D-C37D9CE9B32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2EE-4464-952D-C37D9CE9B321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0.56735751295336789</c:v>
                </c:pt>
                <c:pt idx="1">
                  <c:v>1.5449438202247192</c:v>
                </c:pt>
                <c:pt idx="2">
                  <c:v>0.50408719346049047</c:v>
                </c:pt>
                <c:pt idx="3">
                  <c:v>7.4941451990632402E-2</c:v>
                </c:pt>
                <c:pt idx="4">
                  <c:v>2.0511627906976746</c:v>
                </c:pt>
                <c:pt idx="5">
                  <c:v>0.83193277310924363</c:v>
                </c:pt>
                <c:pt idx="6">
                  <c:v>-0.4363636363636364</c:v>
                </c:pt>
                <c:pt idx="7">
                  <c:v>1.1977611940298507</c:v>
                </c:pt>
                <c:pt idx="8">
                  <c:v>0.65753424657534243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0.64355400696864118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2EE-4464-952D-C37D9CE9B321}"/>
            </c:ext>
          </c:extLst>
        </c:ser>
        <c:ser>
          <c:idx val="4"/>
          <c:order val="5"/>
          <c:tx>
            <c:strRef>
              <c:f>'Viajeros entr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TF'!$O$207:$O$219</c:f>
              <c:numCache>
                <c:formatCode>0.0%</c:formatCode>
                <c:ptCount val="13"/>
                <c:pt idx="0">
                  <c:v>1.936893203883495</c:v>
                </c:pt>
                <c:pt idx="1">
                  <c:v>3.3557692307692308</c:v>
                </c:pt>
                <c:pt idx="2">
                  <c:v>1.679611650485437</c:v>
                </c:pt>
                <c:pt idx="3">
                  <c:v>1.365979381443299</c:v>
                </c:pt>
                <c:pt idx="4">
                  <c:v>3.493150684931507</c:v>
                </c:pt>
                <c:pt idx="5">
                  <c:v>0.77235772357723587</c:v>
                </c:pt>
                <c:pt idx="6">
                  <c:v>1.7865168539325844</c:v>
                </c:pt>
                <c:pt idx="7">
                  <c:v>5.8488372093023253</c:v>
                </c:pt>
                <c:pt idx="8">
                  <c:v>6.806451612903226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2.5734848484848483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2EE-4464-952D-C37D9CE9B3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F79-4584-8535-A0346AAB0DF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TF'!$C$229:$C$241</c:f>
              <c:numCache>
                <c:formatCode>#,##0</c:formatCode>
                <c:ptCount val="13"/>
                <c:pt idx="0">
                  <c:v>270</c:v>
                </c:pt>
                <c:pt idx="1">
                  <c:v>216</c:v>
                </c:pt>
                <c:pt idx="2">
                  <c:v>149</c:v>
                </c:pt>
                <c:pt idx="3">
                  <c:v>253</c:v>
                </c:pt>
                <c:pt idx="4">
                  <c:v>197</c:v>
                </c:pt>
                <c:pt idx="5">
                  <c:v>123</c:v>
                </c:pt>
                <c:pt idx="6">
                  <c:v>115</c:v>
                </c:pt>
                <c:pt idx="7">
                  <c:v>169</c:v>
                </c:pt>
                <c:pt idx="8">
                  <c:v>111</c:v>
                </c:pt>
                <c:pt idx="9">
                  <c:v>256</c:v>
                </c:pt>
                <c:pt idx="10">
                  <c:v>225</c:v>
                </c:pt>
                <c:pt idx="11">
                  <c:v>385</c:v>
                </c:pt>
                <c:pt idx="12">
                  <c:v>2469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79-4584-8535-A0346AAB0DF5}"/>
            </c:ext>
          </c:extLst>
        </c:ser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F79-4584-8535-A0346AAB0DF5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210</c:v>
                </c:pt>
                <c:pt idx="1">
                  <c:v>211</c:v>
                </c:pt>
                <c:pt idx="2">
                  <c:v>444</c:v>
                </c:pt>
                <c:pt idx="3">
                  <c:v>426</c:v>
                </c:pt>
                <c:pt idx="4">
                  <c:v>20</c:v>
                </c:pt>
                <c:pt idx="5">
                  <c:v>166</c:v>
                </c:pt>
                <c:pt idx="6">
                  <c:v>436</c:v>
                </c:pt>
                <c:pt idx="7">
                  <c:v>130</c:v>
                </c:pt>
                <c:pt idx="8">
                  <c:v>393</c:v>
                </c:pt>
                <c:pt idx="9">
                  <c:v>197</c:v>
                </c:pt>
                <c:pt idx="10">
                  <c:v>391</c:v>
                </c:pt>
                <c:pt idx="11">
                  <c:v>224</c:v>
                </c:pt>
                <c:pt idx="12">
                  <c:v>3248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79-4584-8535-A0346AAB0DF5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F79-4584-8535-A0346AAB0DF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293</c:v>
                </c:pt>
                <c:pt idx="1">
                  <c:v>340</c:v>
                </c:pt>
                <c:pt idx="2">
                  <c:v>215</c:v>
                </c:pt>
                <c:pt idx="3">
                  <c:v>268</c:v>
                </c:pt>
                <c:pt idx="4">
                  <c:v>262</c:v>
                </c:pt>
                <c:pt idx="5">
                  <c:v>98</c:v>
                </c:pt>
                <c:pt idx="6">
                  <c:v>599</c:v>
                </c:pt>
                <c:pt idx="7">
                  <c:v>80</c:v>
                </c:pt>
                <c:pt idx="8">
                  <c:v>48</c:v>
                </c:pt>
                <c:pt idx="9">
                  <c:v>281</c:v>
                </c:pt>
                <c:pt idx="10">
                  <c:v>116</c:v>
                </c:pt>
                <c:pt idx="11">
                  <c:v>99</c:v>
                </c:pt>
                <c:pt idx="12">
                  <c:v>2699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F79-4584-8535-A0346AAB0DF5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F79-4584-8535-A0346AAB0DF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F79-4584-8535-A0346AAB0DF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171</c:v>
                </c:pt>
                <c:pt idx="1">
                  <c:v>582</c:v>
                </c:pt>
                <c:pt idx="2">
                  <c:v>450</c:v>
                </c:pt>
                <c:pt idx="3">
                  <c:v>177</c:v>
                </c:pt>
                <c:pt idx="4">
                  <c:v>476</c:v>
                </c:pt>
                <c:pt idx="5">
                  <c:v>130</c:v>
                </c:pt>
                <c:pt idx="6">
                  <c:v>475</c:v>
                </c:pt>
                <c:pt idx="7">
                  <c:v>413</c:v>
                </c:pt>
                <c:pt idx="8">
                  <c:v>267</c:v>
                </c:pt>
                <c:pt idx="12">
                  <c:v>3141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F79-4584-8535-A0346AAB0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F79-4584-8535-A0346AAB0DF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F79-4584-8535-A0346AAB0DF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F79-4584-8535-A0346AAB0DF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F79-4584-8535-A0346AAB0DF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F79-4584-8535-A0346AAB0DF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F79-4584-8535-A0346AAB0DF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F79-4584-8535-A0346AAB0DF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F79-4584-8535-A0346AAB0DF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F79-4584-8535-A0346AAB0DF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F79-4584-8535-A0346AAB0DF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F79-4584-8535-A0346AAB0DF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F79-4584-8535-A0346AAB0DF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F79-4584-8535-A0346AAB0DF5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-0.41638225255972694</c:v>
                </c:pt>
                <c:pt idx="1">
                  <c:v>0.71176470588235285</c:v>
                </c:pt>
                <c:pt idx="2">
                  <c:v>1.0930232558139537</c:v>
                </c:pt>
                <c:pt idx="3">
                  <c:v>-0.33955223880597019</c:v>
                </c:pt>
                <c:pt idx="4">
                  <c:v>0.81679389312977091</c:v>
                </c:pt>
                <c:pt idx="5">
                  <c:v>0.32653061224489788</c:v>
                </c:pt>
                <c:pt idx="6">
                  <c:v>-0.20701168614357257</c:v>
                </c:pt>
                <c:pt idx="7">
                  <c:v>4.1624999999999996</c:v>
                </c:pt>
                <c:pt idx="8">
                  <c:v>4.5625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0.42578302315024974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F79-4584-8535-A0346AAB0DF5}"/>
            </c:ext>
          </c:extLst>
        </c:ser>
        <c:ser>
          <c:idx val="4"/>
          <c:order val="5"/>
          <c:tx>
            <c:strRef>
              <c:f>'Viajeros entr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TF'!$O$229:$O$241</c:f>
              <c:numCache>
                <c:formatCode>0.0%</c:formatCode>
                <c:ptCount val="13"/>
                <c:pt idx="0">
                  <c:v>-0.3666666666666667</c:v>
                </c:pt>
                <c:pt idx="1">
                  <c:v>1.6944444444444446</c:v>
                </c:pt>
                <c:pt idx="2">
                  <c:v>2.0201342281879193</c:v>
                </c:pt>
                <c:pt idx="3">
                  <c:v>-0.30039525691699609</c:v>
                </c:pt>
                <c:pt idx="4">
                  <c:v>1.4162436548223352</c:v>
                </c:pt>
                <c:pt idx="5">
                  <c:v>5.6910569105691033E-2</c:v>
                </c:pt>
                <c:pt idx="6">
                  <c:v>3.1304347826086953</c:v>
                </c:pt>
                <c:pt idx="7">
                  <c:v>1.4437869822485205</c:v>
                </c:pt>
                <c:pt idx="8">
                  <c:v>1.4054054054054053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0.95945102932002491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F79-4584-8535-A0346AAB0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4D8-4AD6-BE85-0579E3B57CF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TF'!$C$251:$C$263</c:f>
              <c:numCache>
                <c:formatCode>#,##0</c:formatCode>
                <c:ptCount val="13"/>
                <c:pt idx="0">
                  <c:v>292</c:v>
                </c:pt>
                <c:pt idx="1">
                  <c:v>293</c:v>
                </c:pt>
                <c:pt idx="2">
                  <c:v>354</c:v>
                </c:pt>
                <c:pt idx="3">
                  <c:v>131</c:v>
                </c:pt>
                <c:pt idx="4">
                  <c:v>18</c:v>
                </c:pt>
                <c:pt idx="5">
                  <c:v>18</c:v>
                </c:pt>
                <c:pt idx="6">
                  <c:v>67</c:v>
                </c:pt>
                <c:pt idx="7">
                  <c:v>26</c:v>
                </c:pt>
                <c:pt idx="8">
                  <c:v>2</c:v>
                </c:pt>
                <c:pt idx="9">
                  <c:v>358</c:v>
                </c:pt>
                <c:pt idx="10">
                  <c:v>298</c:v>
                </c:pt>
                <c:pt idx="11">
                  <c:v>345</c:v>
                </c:pt>
                <c:pt idx="12">
                  <c:v>2202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D8-4AD6-BE85-0579E3B57CF3}"/>
            </c:ext>
          </c:extLst>
        </c:ser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D8-4AD6-BE85-0579E3B57CF3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480</c:v>
                </c:pt>
                <c:pt idx="1">
                  <c:v>216</c:v>
                </c:pt>
                <c:pt idx="2">
                  <c:v>206</c:v>
                </c:pt>
                <c:pt idx="3">
                  <c:v>98</c:v>
                </c:pt>
                <c:pt idx="4">
                  <c:v>2</c:v>
                </c:pt>
                <c:pt idx="5">
                  <c:v>39</c:v>
                </c:pt>
                <c:pt idx="6">
                  <c:v>8</c:v>
                </c:pt>
                <c:pt idx="7">
                  <c:v>6</c:v>
                </c:pt>
                <c:pt idx="8">
                  <c:v>9</c:v>
                </c:pt>
                <c:pt idx="9">
                  <c:v>350</c:v>
                </c:pt>
                <c:pt idx="10">
                  <c:v>714</c:v>
                </c:pt>
                <c:pt idx="11">
                  <c:v>747</c:v>
                </c:pt>
                <c:pt idx="12">
                  <c:v>2875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D8-4AD6-BE85-0579E3B57CF3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4D8-4AD6-BE85-0579E3B57CF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1197</c:v>
                </c:pt>
                <c:pt idx="1">
                  <c:v>1156</c:v>
                </c:pt>
                <c:pt idx="2">
                  <c:v>656</c:v>
                </c:pt>
                <c:pt idx="3">
                  <c:v>191</c:v>
                </c:pt>
                <c:pt idx="4">
                  <c:v>1</c:v>
                </c:pt>
                <c:pt idx="5">
                  <c:v>0</c:v>
                </c:pt>
                <c:pt idx="6">
                  <c:v>29</c:v>
                </c:pt>
                <c:pt idx="7">
                  <c:v>5</c:v>
                </c:pt>
                <c:pt idx="8">
                  <c:v>1</c:v>
                </c:pt>
                <c:pt idx="9">
                  <c:v>284</c:v>
                </c:pt>
                <c:pt idx="10">
                  <c:v>139</c:v>
                </c:pt>
                <c:pt idx="11">
                  <c:v>127</c:v>
                </c:pt>
                <c:pt idx="12">
                  <c:v>3786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4D8-4AD6-BE85-0579E3B57CF3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4D8-4AD6-BE85-0579E3B57CF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4D8-4AD6-BE85-0579E3B57CF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268</c:v>
                </c:pt>
                <c:pt idx="1">
                  <c:v>797</c:v>
                </c:pt>
                <c:pt idx="2">
                  <c:v>1053</c:v>
                </c:pt>
                <c:pt idx="3">
                  <c:v>94</c:v>
                </c:pt>
                <c:pt idx="4">
                  <c:v>0</c:v>
                </c:pt>
                <c:pt idx="5">
                  <c:v>4</c:v>
                </c:pt>
                <c:pt idx="6">
                  <c:v>0</c:v>
                </c:pt>
                <c:pt idx="7">
                  <c:v>0</c:v>
                </c:pt>
                <c:pt idx="8">
                  <c:v>33</c:v>
                </c:pt>
                <c:pt idx="12">
                  <c:v>2249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4D8-4AD6-BE85-0579E3B57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4D8-4AD6-BE85-0579E3B57CF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4D8-4AD6-BE85-0579E3B57CF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4D8-4AD6-BE85-0579E3B57CF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4D8-4AD6-BE85-0579E3B57CF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4D8-4AD6-BE85-0579E3B57CF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4D8-4AD6-BE85-0579E3B57CF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4D8-4AD6-BE85-0579E3B57CF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4D8-4AD6-BE85-0579E3B57CF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4D8-4AD6-BE85-0579E3B57CF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4D8-4AD6-BE85-0579E3B57CF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4D8-4AD6-BE85-0579E3B57CF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4D8-4AD6-BE85-0579E3B57CF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4D8-4AD6-BE85-0579E3B57CF3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-0.77610693400167086</c:v>
                </c:pt>
                <c:pt idx="1">
                  <c:v>-0.31055363321799312</c:v>
                </c:pt>
                <c:pt idx="2">
                  <c:v>0.60518292682926833</c:v>
                </c:pt>
                <c:pt idx="3">
                  <c:v>-0.50785340314136129</c:v>
                </c:pt>
                <c:pt idx="4">
                  <c:v>-1</c:v>
                </c:pt>
                <c:pt idx="5">
                  <c:v>0</c:v>
                </c:pt>
                <c:pt idx="6">
                  <c:v>-1</c:v>
                </c:pt>
                <c:pt idx="7">
                  <c:v>-1</c:v>
                </c:pt>
                <c:pt idx="8">
                  <c:v>32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-0.30500618046971573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4D8-4AD6-BE85-0579E3B57CF3}"/>
            </c:ext>
          </c:extLst>
        </c:ser>
        <c:ser>
          <c:idx val="4"/>
          <c:order val="5"/>
          <c:tx>
            <c:strRef>
              <c:f>'Viajeros entr evol mensu TF'!$O$250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TF'!$O$251:$O$263</c:f>
              <c:numCache>
                <c:formatCode>0.0%</c:formatCode>
                <c:ptCount val="13"/>
                <c:pt idx="0">
                  <c:v>-8.2191780821917804E-2</c:v>
                </c:pt>
                <c:pt idx="1">
                  <c:v>1.7201365187713309</c:v>
                </c:pt>
                <c:pt idx="2">
                  <c:v>1.9745762711864407</c:v>
                </c:pt>
                <c:pt idx="3">
                  <c:v>-0.28244274809160308</c:v>
                </c:pt>
                <c:pt idx="4">
                  <c:v>-1</c:v>
                </c:pt>
                <c:pt idx="5">
                  <c:v>-0.77777777777777779</c:v>
                </c:pt>
                <c:pt idx="6">
                  <c:v>-1</c:v>
                </c:pt>
                <c:pt idx="7">
                  <c:v>-1</c:v>
                </c:pt>
                <c:pt idx="8">
                  <c:v>15.5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0.87260616153205661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4D8-4AD6-BE85-0579E3B57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A18-4E43-875B-3FBFBE9E2F6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TF'!$C$273:$C$285</c:f>
              <c:numCache>
                <c:formatCode>#,##0</c:formatCode>
                <c:ptCount val="13"/>
                <c:pt idx="0">
                  <c:v>287</c:v>
                </c:pt>
                <c:pt idx="1">
                  <c:v>311</c:v>
                </c:pt>
                <c:pt idx="2">
                  <c:v>471</c:v>
                </c:pt>
                <c:pt idx="3">
                  <c:v>153</c:v>
                </c:pt>
                <c:pt idx="4">
                  <c:v>21</c:v>
                </c:pt>
                <c:pt idx="5">
                  <c:v>31</c:v>
                </c:pt>
                <c:pt idx="6">
                  <c:v>26</c:v>
                </c:pt>
                <c:pt idx="7">
                  <c:v>37</c:v>
                </c:pt>
                <c:pt idx="8">
                  <c:v>9</c:v>
                </c:pt>
                <c:pt idx="9">
                  <c:v>290</c:v>
                </c:pt>
                <c:pt idx="10">
                  <c:v>313</c:v>
                </c:pt>
                <c:pt idx="11">
                  <c:v>353</c:v>
                </c:pt>
                <c:pt idx="12">
                  <c:v>2302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18-4E43-875B-3FBFBE9E2F6E}"/>
            </c:ext>
          </c:extLst>
        </c:ser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A18-4E43-875B-3FBFBE9E2F6E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164</c:v>
                </c:pt>
                <c:pt idx="1">
                  <c:v>149</c:v>
                </c:pt>
                <c:pt idx="2">
                  <c:v>4</c:v>
                </c:pt>
                <c:pt idx="3">
                  <c:v>1</c:v>
                </c:pt>
                <c:pt idx="4">
                  <c:v>13</c:v>
                </c:pt>
                <c:pt idx="5">
                  <c:v>87</c:v>
                </c:pt>
                <c:pt idx="6">
                  <c:v>10</c:v>
                </c:pt>
                <c:pt idx="7">
                  <c:v>7</c:v>
                </c:pt>
                <c:pt idx="8">
                  <c:v>9</c:v>
                </c:pt>
                <c:pt idx="9">
                  <c:v>42</c:v>
                </c:pt>
                <c:pt idx="10">
                  <c:v>218</c:v>
                </c:pt>
                <c:pt idx="11">
                  <c:v>263</c:v>
                </c:pt>
                <c:pt idx="12">
                  <c:v>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18-4E43-875B-3FBFBE9E2F6E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A18-4E43-875B-3FBFBE9E2F6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310</c:v>
                </c:pt>
                <c:pt idx="1">
                  <c:v>218</c:v>
                </c:pt>
                <c:pt idx="2">
                  <c:v>204</c:v>
                </c:pt>
                <c:pt idx="3">
                  <c:v>186</c:v>
                </c:pt>
                <c:pt idx="4">
                  <c:v>16</c:v>
                </c:pt>
                <c:pt idx="5">
                  <c:v>2</c:v>
                </c:pt>
                <c:pt idx="6">
                  <c:v>27</c:v>
                </c:pt>
                <c:pt idx="7">
                  <c:v>9</c:v>
                </c:pt>
                <c:pt idx="8">
                  <c:v>3</c:v>
                </c:pt>
                <c:pt idx="9">
                  <c:v>95</c:v>
                </c:pt>
                <c:pt idx="10">
                  <c:v>10</c:v>
                </c:pt>
                <c:pt idx="11">
                  <c:v>48</c:v>
                </c:pt>
                <c:pt idx="12">
                  <c:v>1128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A18-4E43-875B-3FBFBE9E2F6E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A18-4E43-875B-3FBFBE9E2F6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A18-4E43-875B-3FBFBE9E2F6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502</c:v>
                </c:pt>
                <c:pt idx="1">
                  <c:v>380</c:v>
                </c:pt>
                <c:pt idx="2">
                  <c:v>460</c:v>
                </c:pt>
                <c:pt idx="3">
                  <c:v>276</c:v>
                </c:pt>
                <c:pt idx="4">
                  <c:v>22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47</c:v>
                </c:pt>
                <c:pt idx="12">
                  <c:v>1688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A18-4E43-875B-3FBFBE9E2F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A18-4E43-875B-3FBFBE9E2F6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A18-4E43-875B-3FBFBE9E2F6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A18-4E43-875B-3FBFBE9E2F6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A18-4E43-875B-3FBFBE9E2F6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A18-4E43-875B-3FBFBE9E2F6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18-4E43-875B-3FBFBE9E2F6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A18-4E43-875B-3FBFBE9E2F6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A18-4E43-875B-3FBFBE9E2F6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A18-4E43-875B-3FBFBE9E2F6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A18-4E43-875B-3FBFBE9E2F6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A18-4E43-875B-3FBFBE9E2F6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A18-4E43-875B-3FBFBE9E2F6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A18-4E43-875B-3FBFBE9E2F6E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0.61935483870967745</c:v>
                </c:pt>
                <c:pt idx="1">
                  <c:v>0.74311926605504586</c:v>
                </c:pt>
                <c:pt idx="2">
                  <c:v>1.2549019607843137</c:v>
                </c:pt>
                <c:pt idx="3">
                  <c:v>0.4838709677419355</c:v>
                </c:pt>
                <c:pt idx="4">
                  <c:v>0.375</c:v>
                </c:pt>
                <c:pt idx="5">
                  <c:v>-0.5</c:v>
                </c:pt>
                <c:pt idx="6">
                  <c:v>-1</c:v>
                </c:pt>
                <c:pt idx="7">
                  <c:v>-1</c:v>
                </c:pt>
                <c:pt idx="8">
                  <c:v>14.666666666666666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0.73128205128205126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A18-4E43-875B-3FBFBE9E2F6E}"/>
            </c:ext>
          </c:extLst>
        </c:ser>
        <c:ser>
          <c:idx val="4"/>
          <c:order val="5"/>
          <c:tx>
            <c:strRef>
              <c:f>'Viajeros entr evol mensu TF'!$O$272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TF'!$O$273:$O$285</c:f>
              <c:numCache>
                <c:formatCode>0.0%</c:formatCode>
                <c:ptCount val="13"/>
                <c:pt idx="0">
                  <c:v>0.74912891986062724</c:v>
                </c:pt>
                <c:pt idx="1">
                  <c:v>0.22186495176848875</c:v>
                </c:pt>
                <c:pt idx="2">
                  <c:v>-2.3354564755838636E-2</c:v>
                </c:pt>
                <c:pt idx="3">
                  <c:v>0.80392156862745101</c:v>
                </c:pt>
                <c:pt idx="4">
                  <c:v>4.7619047619047672E-2</c:v>
                </c:pt>
                <c:pt idx="5">
                  <c:v>-0.967741935483871</c:v>
                </c:pt>
                <c:pt idx="6">
                  <c:v>-1</c:v>
                </c:pt>
                <c:pt idx="7">
                  <c:v>-1</c:v>
                </c:pt>
                <c:pt idx="8">
                  <c:v>4.2222222222222223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0.25408618127786031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A18-4E43-875B-3FBFBE9E2F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C0-49B0-972F-5B4600A4EFB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cat'!$C$9:$C$21</c:f>
              <c:numCache>
                <c:formatCode>#,##0</c:formatCode>
                <c:ptCount val="13"/>
                <c:pt idx="0">
                  <c:v>9792</c:v>
                </c:pt>
                <c:pt idx="1">
                  <c:v>10626</c:v>
                </c:pt>
                <c:pt idx="2">
                  <c:v>10617</c:v>
                </c:pt>
                <c:pt idx="3">
                  <c:v>11067</c:v>
                </c:pt>
                <c:pt idx="4">
                  <c:v>10686</c:v>
                </c:pt>
                <c:pt idx="5">
                  <c:v>11404</c:v>
                </c:pt>
                <c:pt idx="6">
                  <c:v>13016</c:v>
                </c:pt>
                <c:pt idx="7">
                  <c:v>14488</c:v>
                </c:pt>
                <c:pt idx="8">
                  <c:v>11945</c:v>
                </c:pt>
                <c:pt idx="9">
                  <c:v>13119</c:v>
                </c:pt>
                <c:pt idx="10">
                  <c:v>9620</c:v>
                </c:pt>
                <c:pt idx="11">
                  <c:v>10746</c:v>
                </c:pt>
                <c:pt idx="12">
                  <c:v>137126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C0-49B0-972F-5B4600A4EFB7}"/>
            </c:ext>
          </c:extLst>
        </c:ser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BC0-49B0-972F-5B4600A4EFB7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9896</c:v>
                </c:pt>
                <c:pt idx="1">
                  <c:v>10397</c:v>
                </c:pt>
                <c:pt idx="2">
                  <c:v>10842</c:v>
                </c:pt>
                <c:pt idx="3">
                  <c:v>13123</c:v>
                </c:pt>
                <c:pt idx="4">
                  <c:v>12688</c:v>
                </c:pt>
                <c:pt idx="5">
                  <c:v>10420</c:v>
                </c:pt>
                <c:pt idx="6">
                  <c:v>24503</c:v>
                </c:pt>
                <c:pt idx="7">
                  <c:v>14928</c:v>
                </c:pt>
                <c:pt idx="8">
                  <c:v>10763</c:v>
                </c:pt>
                <c:pt idx="9">
                  <c:v>14777</c:v>
                </c:pt>
                <c:pt idx="10">
                  <c:v>14622</c:v>
                </c:pt>
                <c:pt idx="11">
                  <c:v>14121</c:v>
                </c:pt>
                <c:pt idx="12">
                  <c:v>161080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C0-49B0-972F-5B4600A4EFB7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BC0-49B0-972F-5B4600A4EFB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17947</c:v>
                </c:pt>
                <c:pt idx="1">
                  <c:v>18389</c:v>
                </c:pt>
                <c:pt idx="2">
                  <c:v>16137</c:v>
                </c:pt>
                <c:pt idx="3">
                  <c:v>11699</c:v>
                </c:pt>
                <c:pt idx="4">
                  <c:v>7550</c:v>
                </c:pt>
                <c:pt idx="5">
                  <c:v>14934</c:v>
                </c:pt>
                <c:pt idx="6">
                  <c:v>23244</c:v>
                </c:pt>
                <c:pt idx="7">
                  <c:v>11309</c:v>
                </c:pt>
                <c:pt idx="8">
                  <c:v>16386</c:v>
                </c:pt>
                <c:pt idx="9">
                  <c:v>17351</c:v>
                </c:pt>
                <c:pt idx="10">
                  <c:v>12399</c:v>
                </c:pt>
                <c:pt idx="11">
                  <c:v>12492</c:v>
                </c:pt>
                <c:pt idx="12">
                  <c:v>179837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C0-49B0-972F-5B4600A4EFB7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BC0-49B0-972F-5B4600A4EFB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BC0-49B0-972F-5B4600A4EFB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15841</c:v>
                </c:pt>
                <c:pt idx="1">
                  <c:v>24407</c:v>
                </c:pt>
                <c:pt idx="2">
                  <c:v>20474</c:v>
                </c:pt>
                <c:pt idx="3">
                  <c:v>17811</c:v>
                </c:pt>
                <c:pt idx="4">
                  <c:v>22267</c:v>
                </c:pt>
                <c:pt idx="5">
                  <c:v>16055</c:v>
                </c:pt>
                <c:pt idx="6">
                  <c:v>16852</c:v>
                </c:pt>
                <c:pt idx="7">
                  <c:v>25050</c:v>
                </c:pt>
                <c:pt idx="8">
                  <c:v>17100</c:v>
                </c:pt>
                <c:pt idx="12">
                  <c:v>175857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BC0-49B0-972F-5B4600A4E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BC0-49B0-972F-5B4600A4EFB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BC0-49B0-972F-5B4600A4EFB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BC0-49B0-972F-5B4600A4EFB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BC0-49B0-972F-5B4600A4EFB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C0-49B0-972F-5B4600A4EFB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BC0-49B0-972F-5B4600A4EFB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BC0-49B0-972F-5B4600A4EFB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BC0-49B0-972F-5B4600A4EFB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BC0-49B0-972F-5B4600A4EFB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BC0-49B0-972F-5B4600A4EFB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BC0-49B0-972F-5B4600A4EFB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BC0-49B0-972F-5B4600A4EFB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BC0-49B0-972F-5B4600A4EFB7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-0.11734551735666132</c:v>
                </c:pt>
                <c:pt idx="1">
                  <c:v>0.32726086247213004</c:v>
                </c:pt>
                <c:pt idx="2">
                  <c:v>0.2687612319514161</c:v>
                </c:pt>
                <c:pt idx="3">
                  <c:v>0.52243781519788013</c:v>
                </c:pt>
                <c:pt idx="4">
                  <c:v>1.9492715231788078</c:v>
                </c:pt>
                <c:pt idx="5">
                  <c:v>7.5063613231552084E-2</c:v>
                </c:pt>
                <c:pt idx="6">
                  <c:v>-0.27499569781448974</c:v>
                </c:pt>
                <c:pt idx="7">
                  <c:v>1.2150499602086833</c:v>
                </c:pt>
                <c:pt idx="8">
                  <c:v>4.3573782497253744E-2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0.27807696500599577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BC0-49B0-972F-5B4600A4EFB7}"/>
            </c:ext>
          </c:extLst>
        </c:ser>
        <c:ser>
          <c:idx val="4"/>
          <c:order val="5"/>
          <c:tx>
            <c:strRef>
              <c:f>'Viajeros entr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 cat'!$O$9:$O$21</c:f>
              <c:numCache>
                <c:formatCode>0.0%</c:formatCode>
                <c:ptCount val="13"/>
                <c:pt idx="0">
                  <c:v>0.61774918300653603</c:v>
                </c:pt>
                <c:pt idx="1">
                  <c:v>1.2969132316958403</c:v>
                </c:pt>
                <c:pt idx="2">
                  <c:v>0.92841669021380802</c:v>
                </c:pt>
                <c:pt idx="3">
                  <c:v>0.60937923556519391</c:v>
                </c:pt>
                <c:pt idx="4">
                  <c:v>1.0837544450683136</c:v>
                </c:pt>
                <c:pt idx="5">
                  <c:v>0.4078393546124166</c:v>
                </c:pt>
                <c:pt idx="6">
                  <c:v>0.29471419791026432</c:v>
                </c:pt>
                <c:pt idx="7">
                  <c:v>0.72901711761457766</c:v>
                </c:pt>
                <c:pt idx="8">
                  <c:v>0.43156132272917547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0.69678988045271661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BC0-49B0-972F-5B4600A4E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D2C-49A2-9F7B-0E030EAEFAF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cat'!$C$31:$C$43</c:f>
              <c:numCache>
                <c:formatCode>#,##0</c:formatCode>
                <c:ptCount val="13"/>
                <c:pt idx="0">
                  <c:v>9682</c:v>
                </c:pt>
                <c:pt idx="1">
                  <c:v>10532</c:v>
                </c:pt>
                <c:pt idx="2">
                  <c:v>10496</c:v>
                </c:pt>
                <c:pt idx="3">
                  <c:v>11020</c:v>
                </c:pt>
                <c:pt idx="4">
                  <c:v>10616</c:v>
                </c:pt>
                <c:pt idx="5">
                  <c:v>11273</c:v>
                </c:pt>
                <c:pt idx="6">
                  <c:v>12691</c:v>
                </c:pt>
                <c:pt idx="7">
                  <c:v>14311</c:v>
                </c:pt>
                <c:pt idx="8">
                  <c:v>11734</c:v>
                </c:pt>
                <c:pt idx="9">
                  <c:v>13046</c:v>
                </c:pt>
                <c:pt idx="10">
                  <c:v>9283</c:v>
                </c:pt>
                <c:pt idx="11">
                  <c:v>10668</c:v>
                </c:pt>
                <c:pt idx="12">
                  <c:v>135352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2C-49A2-9F7B-0E030EAEFAFE}"/>
            </c:ext>
          </c:extLst>
        </c:ser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D2C-49A2-9F7B-0E030EAEFAFE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7546</c:v>
                </c:pt>
                <c:pt idx="1">
                  <c:v>9937</c:v>
                </c:pt>
                <c:pt idx="2">
                  <c:v>10258</c:v>
                </c:pt>
                <c:pt idx="3">
                  <c:v>12235</c:v>
                </c:pt>
                <c:pt idx="4">
                  <c:v>12175</c:v>
                </c:pt>
                <c:pt idx="5">
                  <c:v>10004</c:v>
                </c:pt>
                <c:pt idx="6">
                  <c:v>23736</c:v>
                </c:pt>
                <c:pt idx="7">
                  <c:v>14117</c:v>
                </c:pt>
                <c:pt idx="8">
                  <c:v>10282</c:v>
                </c:pt>
                <c:pt idx="9">
                  <c:v>13795</c:v>
                </c:pt>
                <c:pt idx="10">
                  <c:v>14034</c:v>
                </c:pt>
                <c:pt idx="11">
                  <c:v>13354</c:v>
                </c:pt>
                <c:pt idx="12">
                  <c:v>151473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2C-49A2-9F7B-0E030EAEFAFE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D2C-49A2-9F7B-0E030EAEFAF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17462</c:v>
                </c:pt>
                <c:pt idx="1">
                  <c:v>17660</c:v>
                </c:pt>
                <c:pt idx="2">
                  <c:v>15316</c:v>
                </c:pt>
                <c:pt idx="3">
                  <c:v>10715</c:v>
                </c:pt>
                <c:pt idx="4">
                  <c:v>6778</c:v>
                </c:pt>
                <c:pt idx="5">
                  <c:v>14510</c:v>
                </c:pt>
                <c:pt idx="6">
                  <c:v>22490</c:v>
                </c:pt>
                <c:pt idx="7">
                  <c:v>10339</c:v>
                </c:pt>
                <c:pt idx="8">
                  <c:v>15797</c:v>
                </c:pt>
                <c:pt idx="9">
                  <c:v>16481</c:v>
                </c:pt>
                <c:pt idx="10">
                  <c:v>11754</c:v>
                </c:pt>
                <c:pt idx="11">
                  <c:v>11656</c:v>
                </c:pt>
                <c:pt idx="12">
                  <c:v>170958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2C-49A2-9F7B-0E030EAEFAFE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D2C-49A2-9F7B-0E030EAEFAF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D2C-49A2-9F7B-0E030EAEFAF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12086</c:v>
                </c:pt>
                <c:pt idx="1">
                  <c:v>20778</c:v>
                </c:pt>
                <c:pt idx="2">
                  <c:v>16717</c:v>
                </c:pt>
                <c:pt idx="3">
                  <c:v>15251</c:v>
                </c:pt>
                <c:pt idx="4">
                  <c:v>19282</c:v>
                </c:pt>
                <c:pt idx="5">
                  <c:v>12747</c:v>
                </c:pt>
                <c:pt idx="6">
                  <c:v>13444</c:v>
                </c:pt>
                <c:pt idx="7">
                  <c:v>21855</c:v>
                </c:pt>
                <c:pt idx="8">
                  <c:v>14091</c:v>
                </c:pt>
                <c:pt idx="12">
                  <c:v>146251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D2C-49A2-9F7B-0E030EAEFA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D2C-49A2-9F7B-0E030EAEFAF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D2C-49A2-9F7B-0E030EAEFAF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2C-49A2-9F7B-0E030EAEFAF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2C-49A2-9F7B-0E030EAEFAF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2C-49A2-9F7B-0E030EAEFAF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D2C-49A2-9F7B-0E030EAEFAF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D2C-49A2-9F7B-0E030EAEFAF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D2C-49A2-9F7B-0E030EAEFAF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D2C-49A2-9F7B-0E030EAEFAF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D2C-49A2-9F7B-0E030EAEFAF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D2C-49A2-9F7B-0E030EAEFAF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D2C-49A2-9F7B-0E030EAEFAF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D2C-49A2-9F7B-0E030EAEFAFE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-0.30786851448860386</c:v>
                </c:pt>
                <c:pt idx="1">
                  <c:v>0.17655719139297843</c:v>
                </c:pt>
                <c:pt idx="2">
                  <c:v>9.1472969443719077E-2</c:v>
                </c:pt>
                <c:pt idx="3">
                  <c:v>0.42333177788147447</c:v>
                </c:pt>
                <c:pt idx="4">
                  <c:v>1.844791974033638</c:v>
                </c:pt>
                <c:pt idx="5">
                  <c:v>-0.12150241212956581</c:v>
                </c:pt>
                <c:pt idx="6">
                  <c:v>-0.40222321031569586</c:v>
                </c:pt>
                <c:pt idx="7">
                  <c:v>1.1138407969822999</c:v>
                </c:pt>
                <c:pt idx="8">
                  <c:v>-0.1079951889599291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0.11584914585669925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D2C-49A2-9F7B-0E030EAEFAFE}"/>
            </c:ext>
          </c:extLst>
        </c:ser>
        <c:ser>
          <c:idx val="4"/>
          <c:order val="5"/>
          <c:tx>
            <c:strRef>
              <c:f>'Viajeros entr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cat'!$O$31:$O$43</c:f>
              <c:numCache>
                <c:formatCode>0.0%</c:formatCode>
                <c:ptCount val="13"/>
                <c:pt idx="0">
                  <c:v>0.24829580665151818</c:v>
                </c:pt>
                <c:pt idx="1">
                  <c:v>0.97284466388150403</c:v>
                </c:pt>
                <c:pt idx="2">
                  <c:v>0.59270198170731714</c:v>
                </c:pt>
                <c:pt idx="3">
                  <c:v>0.3839382940108893</c:v>
                </c:pt>
                <c:pt idx="4">
                  <c:v>0.81631499623210257</c:v>
                </c:pt>
                <c:pt idx="5">
                  <c:v>0.13075490109110266</c:v>
                </c:pt>
                <c:pt idx="6">
                  <c:v>5.9333385863998167E-2</c:v>
                </c:pt>
                <c:pt idx="7">
                  <c:v>0.52714694989867938</c:v>
                </c:pt>
                <c:pt idx="8">
                  <c:v>0.20086926879154587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0.42886033901616916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D2C-49A2-9F7B-0E030EAEFA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FE4-4308-AC3B-B78772DC672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cat'!$C$53:$C$65</c:f>
              <c:numCache>
                <c:formatCode>#,##0</c:formatCode>
                <c:ptCount val="13"/>
                <c:pt idx="0">
                  <c:v>8730</c:v>
                </c:pt>
                <c:pt idx="1">
                  <c:v>9521</c:v>
                </c:pt>
                <c:pt idx="2">
                  <c:v>9304</c:v>
                </c:pt>
                <c:pt idx="3">
                  <c:v>9801</c:v>
                </c:pt>
                <c:pt idx="4">
                  <c:v>9600</c:v>
                </c:pt>
                <c:pt idx="5">
                  <c:v>10049</c:v>
                </c:pt>
                <c:pt idx="6">
                  <c:v>11666</c:v>
                </c:pt>
                <c:pt idx="7">
                  <c:v>13085</c:v>
                </c:pt>
                <c:pt idx="8">
                  <c:v>10701</c:v>
                </c:pt>
                <c:pt idx="9">
                  <c:v>11878</c:v>
                </c:pt>
                <c:pt idx="10">
                  <c:v>8353</c:v>
                </c:pt>
                <c:pt idx="11">
                  <c:v>9869</c:v>
                </c:pt>
                <c:pt idx="12">
                  <c:v>122557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E4-4308-AC3B-B78772DC672E}"/>
            </c:ext>
          </c:extLst>
        </c:ser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FE4-4308-AC3B-B78772DC672E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E4-4308-AC3B-B78772DC672E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FE4-4308-AC3B-B78772DC672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6778</c:v>
                </c:pt>
                <c:pt idx="5">
                  <c:v>14510</c:v>
                </c:pt>
                <c:pt idx="6">
                  <c:v>22490</c:v>
                </c:pt>
                <c:pt idx="7">
                  <c:v>10339</c:v>
                </c:pt>
                <c:pt idx="8">
                  <c:v>15797</c:v>
                </c:pt>
                <c:pt idx="9">
                  <c:v>16481</c:v>
                </c:pt>
                <c:pt idx="10">
                  <c:v>11754</c:v>
                </c:pt>
                <c:pt idx="11">
                  <c:v>10343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E4-4308-AC3B-B78772DC672E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FE4-4308-AC3B-B78772DC672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FE4-4308-AC3B-B78772DC672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FE4-4308-AC3B-B78772DC6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FE4-4308-AC3B-B78772DC672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FE4-4308-AC3B-B78772DC672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E4-4308-AC3B-B78772DC672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E4-4308-AC3B-B78772DC672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E4-4308-AC3B-B78772DC672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E4-4308-AC3B-B78772DC672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FE4-4308-AC3B-B78772DC672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FE4-4308-AC3B-B78772DC672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FE4-4308-AC3B-B78772DC672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FE4-4308-AC3B-B78772DC672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FE4-4308-AC3B-B78772DC672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FE4-4308-AC3B-B78772DC672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FE4-4308-AC3B-B78772DC672E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FE4-4308-AC3B-B78772DC672E}"/>
            </c:ext>
          </c:extLst>
        </c:ser>
        <c:ser>
          <c:idx val="4"/>
          <c:order val="5"/>
          <c:tx>
            <c:strRef>
              <c:f>'Viajeros entr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cat'!$O$53:$O$65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FE4-4308-AC3B-B78772DC6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03-46E4-8EFA-24F63B5F31A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cat'!$C$75:$C$87</c:f>
              <c:numCache>
                <c:formatCode>#,##0</c:formatCode>
                <c:ptCount val="13"/>
                <c:pt idx="0">
                  <c:v>952</c:v>
                </c:pt>
                <c:pt idx="1">
                  <c:v>1011</c:v>
                </c:pt>
                <c:pt idx="2">
                  <c:v>1192</c:v>
                </c:pt>
                <c:pt idx="3">
                  <c:v>1219</c:v>
                </c:pt>
                <c:pt idx="4">
                  <c:v>1016</c:v>
                </c:pt>
                <c:pt idx="5">
                  <c:v>1224</c:v>
                </c:pt>
                <c:pt idx="6">
                  <c:v>1025</c:v>
                </c:pt>
                <c:pt idx="7">
                  <c:v>1226</c:v>
                </c:pt>
                <c:pt idx="8">
                  <c:v>1033</c:v>
                </c:pt>
                <c:pt idx="9">
                  <c:v>1168</c:v>
                </c:pt>
                <c:pt idx="10">
                  <c:v>930</c:v>
                </c:pt>
                <c:pt idx="11">
                  <c:v>799</c:v>
                </c:pt>
                <c:pt idx="12">
                  <c:v>12795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03-46E4-8EFA-24F63B5F31A7}"/>
            </c:ext>
          </c:extLst>
        </c:ser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03-46E4-8EFA-24F63B5F31A7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03-46E4-8EFA-24F63B5F31A7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B03-46E4-8EFA-24F63B5F31A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1313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B03-46E4-8EFA-24F63B5F31A7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B03-46E4-8EFA-24F63B5F31A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B03-46E4-8EFA-24F63B5F31A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B03-46E4-8EFA-24F63B5F3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B03-46E4-8EFA-24F63B5F31A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B03-46E4-8EFA-24F63B5F31A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B03-46E4-8EFA-24F63B5F31A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B03-46E4-8EFA-24F63B5F31A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B03-46E4-8EFA-24F63B5F31A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B03-46E4-8EFA-24F63B5F31A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B03-46E4-8EFA-24F63B5F31A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B03-46E4-8EFA-24F63B5F31A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B03-46E4-8EFA-24F63B5F31A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B03-46E4-8EFA-24F63B5F31A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B03-46E4-8EFA-24F63B5F31A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B03-46E4-8EFA-24F63B5F31A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B03-46E4-8EFA-24F63B5F31A7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B03-46E4-8EFA-24F63B5F31A7}"/>
            </c:ext>
          </c:extLst>
        </c:ser>
        <c:ser>
          <c:idx val="4"/>
          <c:order val="5"/>
          <c:tx>
            <c:strRef>
              <c:f>'Viajeros entr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cat'!$O$75:$O$87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B03-46E4-8EFA-24F63B5F3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385-4AFF-B800-1C4DCFABC28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cat'!$C$97:$C$109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85-4AFF-B800-1C4DCFABC281}"/>
            </c:ext>
          </c:extLst>
        </c:ser>
        <c:ser>
          <c:idx val="5"/>
          <c:order val="1"/>
          <c:tx>
            <c:strRef>
              <c:f>'Viajeros entr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85-4AFF-B800-1C4DCFABC281}"/>
              </c:ext>
            </c:extLst>
          </c:dP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85-4AFF-B800-1C4DCFABC281}"/>
            </c:ext>
          </c:extLst>
        </c:ser>
        <c:ser>
          <c:idx val="0"/>
          <c:order val="2"/>
          <c:tx>
            <c:strRef>
              <c:f>'Viajeros entr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385-4AFF-B800-1C4DCFABC28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385-4AFF-B800-1C4DCFABC281}"/>
            </c:ext>
          </c:extLst>
        </c:ser>
        <c:ser>
          <c:idx val="1"/>
          <c:order val="3"/>
          <c:tx>
            <c:strRef>
              <c:f>'Viajeros entr evol mensu TF cat'!$M$95:$N$95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385-4AFF-B800-1C4DCFABC28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385-4AFF-B800-1C4DCFABC28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cat'!$M$97:$M$109</c:f>
              <c:numCache>
                <c:formatCode>#,##0</c:formatCode>
                <c:ptCount val="1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385-4AFF-B800-1C4DCFABC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385-4AFF-B800-1C4DCFABC28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385-4AFF-B800-1C4DCFABC28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85-4AFF-B800-1C4DCFABC28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85-4AFF-B800-1C4DCFABC28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85-4AFF-B800-1C4DCFABC28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85-4AFF-B800-1C4DCFABC28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385-4AFF-B800-1C4DCFABC28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385-4AFF-B800-1C4DCFABC28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385-4AFF-B800-1C4DCFABC28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385-4AFF-B800-1C4DCFABC28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385-4AFF-B800-1C4DCFABC28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385-4AFF-B800-1C4DCFABC28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385-4AFF-B800-1C4DCFABC281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cat'!$N$97:$N$109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385-4AFF-B800-1C4DCFABC281}"/>
            </c:ext>
          </c:extLst>
        </c:ser>
        <c:ser>
          <c:idx val="4"/>
          <c:order val="5"/>
          <c:tx>
            <c:strRef>
              <c:f>'Viajeros entr evol mensu TF cat'!$O$96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cat'!$O$97:$O$109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385-4AFF-B800-1C4DCFABC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cat'!$C$8:$C$21</c:f>
              <c:numCache>
                <c:formatCode>#,##0</c:formatCode>
                <c:ptCount val="14"/>
                <c:pt idx="0">
                  <c:v>179837</c:v>
                </c:pt>
                <c:pt idx="1">
                  <c:v>161080</c:v>
                </c:pt>
                <c:pt idx="2">
                  <c:v>70304</c:v>
                </c:pt>
                <c:pt idx="3">
                  <c:v>55313</c:v>
                </c:pt>
                <c:pt idx="4">
                  <c:v>137126</c:v>
                </c:pt>
                <c:pt idx="5">
                  <c:v>136881</c:v>
                </c:pt>
                <c:pt idx="6">
                  <c:v>138498</c:v>
                </c:pt>
                <c:pt idx="7">
                  <c:v>135793</c:v>
                </c:pt>
                <c:pt idx="8">
                  <c:v>139299</c:v>
                </c:pt>
                <c:pt idx="9">
                  <c:v>132148</c:v>
                </c:pt>
                <c:pt idx="10">
                  <c:v>132139</c:v>
                </c:pt>
                <c:pt idx="11">
                  <c:v>124699</c:v>
                </c:pt>
                <c:pt idx="12">
                  <c:v>116663</c:v>
                </c:pt>
                <c:pt idx="13">
                  <c:v>85522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49-48AB-BDFB-53C32A881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cat'!$D$8:$D$21</c:f>
              <c:numCache>
                <c:formatCode>0.0%</c:formatCode>
                <c:ptCount val="14"/>
                <c:pt idx="0">
                  <c:v>0.116445244598957</c:v>
                </c:pt>
                <c:pt idx="1">
                  <c:v>1.2911925352753757</c:v>
                </c:pt>
                <c:pt idx="2">
                  <c:v>0.27102127890369343</c:v>
                </c:pt>
                <c:pt idx="3">
                  <c:v>-0.59662646033574962</c:v>
                </c:pt>
                <c:pt idx="4">
                  <c:v>1.7898758775871659E-3</c:v>
                </c:pt>
                <c:pt idx="5">
                  <c:v>-1.1675258848503178E-2</c:v>
                </c:pt>
                <c:pt idx="6">
                  <c:v>1.9920025332675451E-2</c:v>
                </c:pt>
                <c:pt idx="7">
                  <c:v>-2.5168881327216952E-2</c:v>
                </c:pt>
                <c:pt idx="8">
                  <c:v>5.4113569634046677E-2</c:v>
                </c:pt>
                <c:pt idx="9">
                  <c:v>6.8110096186568825E-5</c:v>
                </c:pt>
                <c:pt idx="10">
                  <c:v>5.9663670117643175E-2</c:v>
                </c:pt>
                <c:pt idx="11">
                  <c:v>6.8882164868038664E-2</c:v>
                </c:pt>
                <c:pt idx="12">
                  <c:v>0.36412852833189113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49-48AB-BDFB-53C32A881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C2-4DBE-ABD0-E0A33A36A5E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TF'!$C$31:$C$43</c:f>
              <c:numCache>
                <c:formatCode>#,##0</c:formatCode>
                <c:ptCount val="13"/>
                <c:pt idx="0">
                  <c:v>1235</c:v>
                </c:pt>
                <c:pt idx="1">
                  <c:v>1704</c:v>
                </c:pt>
                <c:pt idx="2">
                  <c:v>2384</c:v>
                </c:pt>
                <c:pt idx="3">
                  <c:v>1468</c:v>
                </c:pt>
                <c:pt idx="4">
                  <c:v>3493</c:v>
                </c:pt>
                <c:pt idx="5">
                  <c:v>4807</c:v>
                </c:pt>
                <c:pt idx="6">
                  <c:v>6493</c:v>
                </c:pt>
                <c:pt idx="7">
                  <c:v>6315</c:v>
                </c:pt>
                <c:pt idx="8">
                  <c:v>5993</c:v>
                </c:pt>
                <c:pt idx="9">
                  <c:v>3601</c:v>
                </c:pt>
                <c:pt idx="10">
                  <c:v>2077</c:v>
                </c:pt>
                <c:pt idx="11">
                  <c:v>2334</c:v>
                </c:pt>
                <c:pt idx="12">
                  <c:v>41904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C2-4DBE-ABD0-E0A33A36A5EB}"/>
            </c:ext>
          </c:extLst>
        </c:ser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2C2-4DBE-ABD0-E0A33A36A5EB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2005</c:v>
                </c:pt>
                <c:pt idx="1">
                  <c:v>2447</c:v>
                </c:pt>
                <c:pt idx="2">
                  <c:v>1994</c:v>
                </c:pt>
                <c:pt idx="3">
                  <c:v>2937</c:v>
                </c:pt>
                <c:pt idx="4">
                  <c:v>3581</c:v>
                </c:pt>
                <c:pt idx="5">
                  <c:v>2355</c:v>
                </c:pt>
                <c:pt idx="6">
                  <c:v>11839</c:v>
                </c:pt>
                <c:pt idx="7">
                  <c:v>1035</c:v>
                </c:pt>
                <c:pt idx="8">
                  <c:v>1239</c:v>
                </c:pt>
                <c:pt idx="9">
                  <c:v>1219</c:v>
                </c:pt>
                <c:pt idx="10">
                  <c:v>847</c:v>
                </c:pt>
                <c:pt idx="11">
                  <c:v>877</c:v>
                </c:pt>
                <c:pt idx="12">
                  <c:v>32375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C2-4DBE-ABD0-E0A33A36A5EB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2C2-4DBE-ABD0-E0A33A36A5E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2787</c:v>
                </c:pt>
                <c:pt idx="1">
                  <c:v>2288</c:v>
                </c:pt>
                <c:pt idx="2">
                  <c:v>785</c:v>
                </c:pt>
                <c:pt idx="3">
                  <c:v>234</c:v>
                </c:pt>
                <c:pt idx="4">
                  <c:v>1078</c:v>
                </c:pt>
                <c:pt idx="5">
                  <c:v>8383</c:v>
                </c:pt>
                <c:pt idx="6">
                  <c:v>11986</c:v>
                </c:pt>
                <c:pt idx="7">
                  <c:v>2774</c:v>
                </c:pt>
                <c:pt idx="8">
                  <c:v>8868</c:v>
                </c:pt>
                <c:pt idx="9">
                  <c:v>1615</c:v>
                </c:pt>
                <c:pt idx="10">
                  <c:v>2606</c:v>
                </c:pt>
                <c:pt idx="11">
                  <c:v>3664</c:v>
                </c:pt>
                <c:pt idx="12">
                  <c:v>47068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2C2-4DBE-ABD0-E0A33A36A5EB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2C2-4DBE-ABD0-E0A33A36A5E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2C2-4DBE-ABD0-E0A33A36A5E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2799</c:v>
                </c:pt>
                <c:pt idx="1">
                  <c:v>3641</c:v>
                </c:pt>
                <c:pt idx="2">
                  <c:v>2080</c:v>
                </c:pt>
                <c:pt idx="3">
                  <c:v>3515</c:v>
                </c:pt>
                <c:pt idx="4">
                  <c:v>9559</c:v>
                </c:pt>
                <c:pt idx="5">
                  <c:v>7136</c:v>
                </c:pt>
                <c:pt idx="6">
                  <c:v>4179</c:v>
                </c:pt>
                <c:pt idx="7">
                  <c:v>8835</c:v>
                </c:pt>
                <c:pt idx="8">
                  <c:v>7018</c:v>
                </c:pt>
                <c:pt idx="12">
                  <c:v>48762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2C2-4DBE-ABD0-E0A33A36A5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2C2-4DBE-ABD0-E0A33A36A5E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2C2-4DBE-ABD0-E0A33A36A5E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2C2-4DBE-ABD0-E0A33A36A5E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2C2-4DBE-ABD0-E0A33A36A5E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2C2-4DBE-ABD0-E0A33A36A5E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2C2-4DBE-ABD0-E0A33A36A5E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2C2-4DBE-ABD0-E0A33A36A5E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2C2-4DBE-ABD0-E0A33A36A5E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2C2-4DBE-ABD0-E0A33A36A5E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2C2-4DBE-ABD0-E0A33A36A5E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2C2-4DBE-ABD0-E0A33A36A5E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2C2-4DBE-ABD0-E0A33A36A5E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2C2-4DBE-ABD0-E0A33A36A5EB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4.3057050592034685E-3</c:v>
                </c:pt>
                <c:pt idx="1">
                  <c:v>0.59134615384615374</c:v>
                </c:pt>
                <c:pt idx="2">
                  <c:v>1.6496815286624202</c:v>
                </c:pt>
                <c:pt idx="3">
                  <c:v>14.021367521367521</c:v>
                </c:pt>
                <c:pt idx="4">
                  <c:v>7.8673469387755102</c:v>
                </c:pt>
                <c:pt idx="5">
                  <c:v>-0.1487534295598234</c:v>
                </c:pt>
                <c:pt idx="6">
                  <c:v>-0.65134323377273484</c:v>
                </c:pt>
                <c:pt idx="7">
                  <c:v>2.1849315068493151</c:v>
                </c:pt>
                <c:pt idx="8">
                  <c:v>-0.20861524582769508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0.24446826429829271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2C2-4DBE-ABD0-E0A33A36A5EB}"/>
            </c:ext>
          </c:extLst>
        </c:ser>
        <c:ser>
          <c:idx val="4"/>
          <c:order val="5"/>
          <c:tx>
            <c:strRef>
              <c:f>'Viajeros entr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TF'!$O$31:$O$43</c:f>
              <c:numCache>
                <c:formatCode>0.0%</c:formatCode>
                <c:ptCount val="13"/>
                <c:pt idx="0">
                  <c:v>1.2663967611336031</c:v>
                </c:pt>
                <c:pt idx="1">
                  <c:v>1.136737089201878</c:v>
                </c:pt>
                <c:pt idx="2">
                  <c:v>-0.12751677852348997</c:v>
                </c:pt>
                <c:pt idx="3">
                  <c:v>1.3944141689373297</c:v>
                </c:pt>
                <c:pt idx="4">
                  <c:v>1.7366160893215001</c:v>
                </c:pt>
                <c:pt idx="5">
                  <c:v>0.48450176825462865</c:v>
                </c:pt>
                <c:pt idx="6">
                  <c:v>-0.35638379793623898</c:v>
                </c:pt>
                <c:pt idx="7">
                  <c:v>0.39904988123515439</c:v>
                </c:pt>
                <c:pt idx="8">
                  <c:v>0.1710328716836309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0.43874660686887768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2C2-4DBE-ABD0-E0A33A36A5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cat'!$C$30:$C$43</c:f>
              <c:numCache>
                <c:formatCode>#,##0</c:formatCode>
                <c:ptCount val="14"/>
                <c:pt idx="0">
                  <c:v>170958</c:v>
                </c:pt>
                <c:pt idx="1">
                  <c:v>151473</c:v>
                </c:pt>
                <c:pt idx="2">
                  <c:v>62020</c:v>
                </c:pt>
                <c:pt idx="3">
                  <c:v>54073</c:v>
                </c:pt>
                <c:pt idx="4">
                  <c:v>135352</c:v>
                </c:pt>
                <c:pt idx="5">
                  <c:v>134783</c:v>
                </c:pt>
                <c:pt idx="6">
                  <c:v>135680</c:v>
                </c:pt>
                <c:pt idx="7">
                  <c:v>133332</c:v>
                </c:pt>
                <c:pt idx="8">
                  <c:v>137687</c:v>
                </c:pt>
                <c:pt idx="9">
                  <c:v>130010</c:v>
                </c:pt>
                <c:pt idx="10">
                  <c:v>130442</c:v>
                </c:pt>
                <c:pt idx="11">
                  <c:v>123197</c:v>
                </c:pt>
                <c:pt idx="12">
                  <c:v>115291</c:v>
                </c:pt>
                <c:pt idx="13">
                  <c:v>84292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B8-48E3-ADF2-287D922C1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cat'!$D$29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cat'!$D$30:$D$43</c:f>
              <c:numCache>
                <c:formatCode>0.0%</c:formatCode>
                <c:ptCount val="14"/>
                <c:pt idx="0">
                  <c:v>0.12863678675407497</c:v>
                </c:pt>
                <c:pt idx="1">
                  <c:v>1.4423250564334085</c:v>
                </c:pt>
                <c:pt idx="2">
                  <c:v>0.14696798772030406</c:v>
                </c:pt>
                <c:pt idx="3">
                  <c:v>-0.60050091612979495</c:v>
                </c:pt>
                <c:pt idx="4">
                  <c:v>4.2216006469659728E-3</c:v>
                </c:pt>
                <c:pt idx="5">
                  <c:v>-6.611143867924496E-3</c:v>
                </c:pt>
                <c:pt idx="6">
                  <c:v>1.7610176101761077E-2</c:v>
                </c:pt>
                <c:pt idx="7">
                  <c:v>-3.1629710865949567E-2</c:v>
                </c:pt>
                <c:pt idx="8">
                  <c:v>5.9049303899699979E-2</c:v>
                </c:pt>
                <c:pt idx="9">
                  <c:v>-3.3118167461400061E-3</c:v>
                </c:pt>
                <c:pt idx="10">
                  <c:v>5.8808250200897749E-2</c:v>
                </c:pt>
                <c:pt idx="11">
                  <c:v>6.8574303284731686E-2</c:v>
                </c:pt>
                <c:pt idx="12">
                  <c:v>0.36775731979310011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B8-48E3-ADF2-287D922C1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cat'!$C$52:$C$65</c:f>
              <c:numCache>
                <c:formatCode>#,##0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122557</c:v>
                </c:pt>
                <c:pt idx="5">
                  <c:v>120334</c:v>
                </c:pt>
                <c:pt idx="6">
                  <c:v>110264</c:v>
                </c:pt>
                <c:pt idx="7">
                  <c:v>90256</c:v>
                </c:pt>
                <c:pt idx="8">
                  <c:v>94284</c:v>
                </c:pt>
                <c:pt idx="9">
                  <c:v>93860</c:v>
                </c:pt>
                <c:pt idx="10">
                  <c:v>91239</c:v>
                </c:pt>
                <c:pt idx="11">
                  <c:v>86484</c:v>
                </c:pt>
                <c:pt idx="12">
                  <c:v>82832</c:v>
                </c:pt>
                <c:pt idx="13">
                  <c:v>51920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E6-47B7-9150-0C77239F31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cat'!$D$51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cat'!$D$52:$D$65</c:f>
              <c:numCache>
                <c:formatCode>0.0%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-1</c:v>
                </c:pt>
                <c:pt idx="4">
                  <c:v>1.8473581863812427E-2</c:v>
                </c:pt>
                <c:pt idx="5">
                  <c:v>9.1326271493869182E-2</c:v>
                </c:pt>
                <c:pt idx="6">
                  <c:v>0.22168055309342316</c:v>
                </c:pt>
                <c:pt idx="7">
                  <c:v>-4.27219888846464E-2</c:v>
                </c:pt>
                <c:pt idx="8">
                  <c:v>4.5173662902193712E-3</c:v>
                </c:pt>
                <c:pt idx="9">
                  <c:v>2.8726750621992814E-2</c:v>
                </c:pt>
                <c:pt idx="10">
                  <c:v>5.4981268211460987E-2</c:v>
                </c:pt>
                <c:pt idx="11">
                  <c:v>4.4089240873092628E-2</c:v>
                </c:pt>
                <c:pt idx="12">
                  <c:v>0.5953775038520801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7B7-9150-0C77239F31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'!$V$6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115-413B-952C-5BA00CAED22C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115-413B-952C-5BA00CAED22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115-413B-952C-5BA00CAED22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115-413B-952C-5BA00CAED22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115-413B-952C-5BA00CAED22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115-413B-952C-5BA00CAED22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115-413B-952C-5BA00CAED22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115-413B-952C-5BA00CAED22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'!$V$8:$V$9,'viaj entrados lugar resid años '!$V$12:$V$20)</c:f>
              <c:numCache>
                <c:formatCode>#,##0</c:formatCode>
                <c:ptCount val="11"/>
                <c:pt idx="0">
                  <c:v>179837</c:v>
                </c:pt>
                <c:pt idx="1">
                  <c:v>47068</c:v>
                </c:pt>
                <c:pt idx="2">
                  <c:v>132769</c:v>
                </c:pt>
                <c:pt idx="3">
                  <c:v>50457</c:v>
                </c:pt>
                <c:pt idx="4">
                  <c:v>10955</c:v>
                </c:pt>
                <c:pt idx="5">
                  <c:v>15837</c:v>
                </c:pt>
                <c:pt idx="6">
                  <c:v>3947</c:v>
                </c:pt>
                <c:pt idx="7">
                  <c:v>2699</c:v>
                </c:pt>
                <c:pt idx="8">
                  <c:v>3786</c:v>
                </c:pt>
                <c:pt idx="9">
                  <c:v>1128</c:v>
                </c:pt>
                <c:pt idx="10">
                  <c:v>43960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115-413B-952C-5BA00CAED22C}"/>
            </c:ext>
          </c:extLst>
        </c:ser>
        <c:ser>
          <c:idx val="1"/>
          <c:order val="1"/>
          <c:tx>
            <c:strRef>
              <c:f>'viaj entrados lugar resid años '!$W$6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0310529794275671E-3"/>
                  <c:y val="-0.5449497274379163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15-413B-952C-5BA00CAED22C}"/>
                </c:ext>
              </c:extLst>
            </c:dLbl>
            <c:dLbl>
              <c:idx val="1"/>
              <c:layout>
                <c:manualLayout>
                  <c:x val="-2.517308725280787E-3"/>
                  <c:y val="-0.2143806895932880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15-413B-952C-5BA00CAED22C}"/>
                </c:ext>
              </c:extLst>
            </c:dLbl>
            <c:dLbl>
              <c:idx val="2"/>
              <c:layout>
                <c:manualLayout>
                  <c:x val="-3.7759630879211459E-3"/>
                  <c:y val="-0.497577315656055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15-413B-952C-5BA00CAED22C}"/>
                </c:ext>
              </c:extLst>
            </c:dLbl>
            <c:dLbl>
              <c:idx val="3"/>
              <c:layout>
                <c:manualLayout>
                  <c:x val="-6.2908954991125953E-3"/>
                  <c:y val="0.332171119635686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115-413B-952C-5BA00CAED22C}"/>
                </c:ext>
              </c:extLst>
            </c:dLbl>
            <c:dLbl>
              <c:idx val="4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115-413B-952C-5BA00CAED22C}"/>
                </c:ext>
              </c:extLst>
            </c:dLbl>
            <c:dLbl>
              <c:idx val="5"/>
              <c:layout>
                <c:manualLayout>
                  <c:x val="-5.2352179649346074E-3"/>
                  <c:y val="0.244305718195481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115-413B-952C-5BA00CAED22C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115-413B-952C-5BA00CAED22C}"/>
                </c:ext>
              </c:extLst>
            </c:dLbl>
            <c:dLbl>
              <c:idx val="7"/>
              <c:layout>
                <c:manualLayout>
                  <c:x val="-2.5845386113910527E-3"/>
                  <c:y val="0.207946160576081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115-413B-952C-5BA00CAED22C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115-413B-952C-5BA00CAED22C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115-413B-952C-5BA00CAED22C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115-413B-952C-5BA00CAED22C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0.116445244598957</c:v>
                </c:pt>
                <c:pt idx="1">
                  <c:v>0.45383783783783782</c:v>
                </c:pt>
                <c:pt idx="2">
                  <c:v>3.1576084845188701E-2</c:v>
                </c:pt>
                <c:pt idx="3">
                  <c:v>-0.10028351848219541</c:v>
                </c:pt>
                <c:pt idx="4">
                  <c:v>0.41391326794011363</c:v>
                </c:pt>
                <c:pt idx="5">
                  <c:v>-0.12245802626475311</c:v>
                </c:pt>
                <c:pt idx="6">
                  <c:v>0.16224970553592466</c:v>
                </c:pt>
                <c:pt idx="7">
                  <c:v>-0.16902709359605916</c:v>
                </c:pt>
                <c:pt idx="8">
                  <c:v>0.3168695652173914</c:v>
                </c:pt>
                <c:pt idx="9">
                  <c:v>0.16649431230610134</c:v>
                </c:pt>
                <c:pt idx="10">
                  <c:v>0.20958644030487306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115-413B-952C-5BA00CAED22C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F115-413B-952C-5BA00CAED22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F115-413B-952C-5BA00CAED22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F115-413B-952C-5BA00CAED22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F115-413B-952C-5BA00CAED22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F115-413B-952C-5BA00CAED22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F115-413B-952C-5BA00CAED22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F115-413B-952C-5BA00CAED22C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115-413B-952C-5BA00CAED22C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115-413B-952C-5BA00CAED22C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115-413B-952C-5BA00CAED22C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115-413B-952C-5BA00CAED22C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115-413B-952C-5BA00CAED22C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115-413B-952C-5BA00CAED22C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115-413B-952C-5BA00CAED22C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115-413B-952C-5BA00CAED22C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115-413B-952C-5BA00CAED22C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115-413B-952C-5BA00CAED22C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115-413B-952C-5BA00CAED22C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'!$AA$8:$AA$9,'viaj entrados lugar resid años '!$AA$12:$AA$20)</c:f>
              <c:numCache>
                <c:formatCode>0.0%</c:formatCode>
                <c:ptCount val="11"/>
                <c:pt idx="0">
                  <c:v>1</c:v>
                </c:pt>
                <c:pt idx="1">
                  <c:v>0.26172589622825115</c:v>
                </c:pt>
                <c:pt idx="2">
                  <c:v>0.73827410377174885</c:v>
                </c:pt>
                <c:pt idx="3">
                  <c:v>0.28057073905814711</c:v>
                </c:pt>
                <c:pt idx="4">
                  <c:v>6.0916274181620024E-2</c:v>
                </c:pt>
                <c:pt idx="5">
                  <c:v>8.8063079344072689E-2</c:v>
                </c:pt>
                <c:pt idx="6">
                  <c:v>2.1947652596517958E-2</c:v>
                </c:pt>
                <c:pt idx="7">
                  <c:v>1.5008035053965535E-2</c:v>
                </c:pt>
                <c:pt idx="8">
                  <c:v>2.1052397448800858E-2</c:v>
                </c:pt>
                <c:pt idx="9">
                  <c:v>6.2723466249993047E-3</c:v>
                </c:pt>
                <c:pt idx="10">
                  <c:v>0.24444357946362538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F115-413B-952C-5BA00CAED2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2915766197483072E-2"/>
          <c:y val="0.28639258438559839"/>
          <c:w val="0.95795330741250462"/>
          <c:h val="0.5615386422561841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residencia'!$S$9</c:f>
              <c:strCache>
                <c:ptCount val="1"/>
                <c:pt idx="0">
                  <c:v>septiembre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53-4363-A3A4-948D721369F1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B53-4363-A3A4-948D721369F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B53-4363-A3A4-948D721369F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B53-4363-A3A4-948D721369F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B53-4363-A3A4-948D721369F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B53-4363-A3A4-948D721369F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B53-4363-A3A4-948D721369F1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B53-4363-A3A4-948D721369F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residencia'!$S$11,'viaj entrados lugar residencia'!$S$12,'viaj entrados lugar residencia'!$S$15:$S$23)</c:f>
              <c:numCache>
                <c:formatCode>#,##0</c:formatCode>
                <c:ptCount val="11"/>
                <c:pt idx="0">
                  <c:v>19553</c:v>
                </c:pt>
                <c:pt idx="1">
                  <c:v>7884</c:v>
                </c:pt>
                <c:pt idx="2">
                  <c:v>11669</c:v>
                </c:pt>
                <c:pt idx="3">
                  <c:v>5692</c:v>
                </c:pt>
                <c:pt idx="4">
                  <c:v>580</c:v>
                </c:pt>
                <c:pt idx="5">
                  <c:v>1041</c:v>
                </c:pt>
                <c:pt idx="6">
                  <c:v>527</c:v>
                </c:pt>
                <c:pt idx="7">
                  <c:v>290</c:v>
                </c:pt>
                <c:pt idx="8">
                  <c:v>33</c:v>
                </c:pt>
                <c:pt idx="9">
                  <c:v>47</c:v>
                </c:pt>
                <c:pt idx="10">
                  <c:v>3459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B53-4363-A3A4-948D721369F1}"/>
            </c:ext>
          </c:extLst>
        </c:ser>
        <c:ser>
          <c:idx val="1"/>
          <c:order val="1"/>
          <c:tx>
            <c:strRef>
              <c:f>'viaj entrados lugar residencia'!$J$9</c:f>
              <c:strCache>
                <c:ptCount val="1"/>
                <c:pt idx="0">
                  <c:v>var. 24/19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653E-3"/>
                  <c:y val="-0.498736530114186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53-4363-A3A4-948D721369F1}"/>
                </c:ext>
              </c:extLst>
            </c:dLbl>
            <c:dLbl>
              <c:idx val="1"/>
              <c:layout>
                <c:manualLayout>
                  <c:x val="-7.8209794181455482E-3"/>
                  <c:y val="0.3803308421033836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B53-4363-A3A4-948D721369F1}"/>
                </c:ext>
              </c:extLst>
            </c:dLbl>
            <c:dLbl>
              <c:idx val="2"/>
              <c:layout>
                <c:manualLayout>
                  <c:x val="-3.7759152420983179E-3"/>
                  <c:y val="-0.444095615867565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B53-4363-A3A4-948D721369F1}"/>
                </c:ext>
              </c:extLst>
            </c:dLbl>
            <c:dLbl>
              <c:idx val="3"/>
              <c:layout>
                <c:manualLayout>
                  <c:x val="-7.7536399835462094E-3"/>
                  <c:y val="-0.281458802612079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B53-4363-A3A4-948D721369F1}"/>
                </c:ext>
              </c:extLst>
            </c:dLbl>
            <c:dLbl>
              <c:idx val="4"/>
              <c:layout>
                <c:manualLayout>
                  <c:x val="-1.1798704159593417E-2"/>
                  <c:y val="0.212858355111626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B53-4363-A3A4-948D721369F1}"/>
                </c:ext>
              </c:extLst>
            </c:dLbl>
            <c:dLbl>
              <c:idx val="5"/>
              <c:layout>
                <c:manualLayout>
                  <c:x val="-3.977724741447892E-3"/>
                  <c:y val="-9.8992325207469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B53-4363-A3A4-948D721369F1}"/>
                </c:ext>
              </c:extLst>
            </c:dLbl>
            <c:dLbl>
              <c:idx val="6"/>
              <c:layout>
                <c:manualLayout>
                  <c:x val="-6.4950711709962266E-3"/>
                  <c:y val="-0.103471464563170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B53-4363-A3A4-948D721369F1}"/>
                </c:ext>
              </c:extLst>
            </c:dLbl>
            <c:dLbl>
              <c:idx val="7"/>
              <c:layout>
                <c:manualLayout>
                  <c:x val="-5.2363979562220593E-3"/>
                  <c:y val="-0.103550777957266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B53-4363-A3A4-948D721369F1}"/>
                </c:ext>
              </c:extLst>
            </c:dLbl>
            <c:dLbl>
              <c:idx val="8"/>
              <c:layout>
                <c:manualLayout>
                  <c:x val="-5.1018234892476148E-3"/>
                  <c:y val="-7.42012511593945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B53-4363-A3A4-948D721369F1}"/>
                </c:ext>
              </c:extLst>
            </c:dLbl>
            <c:dLbl>
              <c:idx val="9"/>
              <c:layout>
                <c:manualLayout>
                  <c:x val="-5.0345884568724856E-3"/>
                  <c:y val="-7.43782966978751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B53-4363-A3A4-948D721369F1}"/>
                </c:ext>
              </c:extLst>
            </c:dLbl>
            <c:dLbl>
              <c:idx val="10"/>
              <c:layout>
                <c:manualLayout>
                  <c:x val="-9.2813577300450804E-3"/>
                  <c:y val="0.2548249138030678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B53-4363-A3A4-948D721369F1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residencia'!$T$11,'viaj entrados lugar residencia'!$T$12,'viaj entrados lugar residencia'!$T$15:$T$23)</c:f>
              <c:numCache>
                <c:formatCode>0.0%</c:formatCode>
                <c:ptCount val="11"/>
                <c:pt idx="0">
                  <c:v>6.1451604147440442E-2</c:v>
                </c:pt>
                <c:pt idx="1">
                  <c:v>-0.19682151589242058</c:v>
                </c:pt>
                <c:pt idx="2">
                  <c:v>0.35607205113306217</c:v>
                </c:pt>
                <c:pt idx="3">
                  <c:v>0.63563218390804588</c:v>
                </c:pt>
                <c:pt idx="4">
                  <c:v>-0.30538922155688619</c:v>
                </c:pt>
                <c:pt idx="5">
                  <c:v>2.2229102167182662</c:v>
                </c:pt>
                <c:pt idx="6">
                  <c:v>0.65203761755485901</c:v>
                </c:pt>
                <c:pt idx="7">
                  <c:v>4</c:v>
                </c:pt>
                <c:pt idx="8">
                  <c:v>4.5</c:v>
                </c:pt>
                <c:pt idx="9">
                  <c:v>4.875</c:v>
                </c:pt>
                <c:pt idx="10">
                  <c:v>-3.2718120805369177E-2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B53-4363-A3A4-948D721369F1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2B53-4363-A3A4-948D721369F1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2B53-4363-A3A4-948D721369F1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2B53-4363-A3A4-948D721369F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2B53-4363-A3A4-948D721369F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2B53-4363-A3A4-948D721369F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2B53-4363-A3A4-948D721369F1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2B53-4363-A3A4-948D721369F1}"/>
              </c:ext>
            </c:extLst>
          </c:dPt>
          <c:dLbls>
            <c:dLbl>
              <c:idx val="0"/>
              <c:layout>
                <c:manualLayout>
                  <c:x val="-4.2689157247414559E-3"/>
                  <c:y val="8.533700444307207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B53-4363-A3A4-948D721369F1}"/>
                </c:ext>
              </c:extLst>
            </c:dLbl>
            <c:dLbl>
              <c:idx val="1"/>
              <c:layout>
                <c:manualLayout>
                  <c:x val="-2.5173064820641915E-3"/>
                  <c:y val="7.9772259236826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B53-4363-A3A4-948D721369F1}"/>
                </c:ext>
              </c:extLst>
            </c:dLbl>
            <c:dLbl>
              <c:idx val="2"/>
              <c:layout>
                <c:manualLayout>
                  <c:x val="-3.775959723096287E-3"/>
                  <c:y val="8.205146151602844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B53-4363-A3A4-948D721369F1}"/>
                </c:ext>
              </c:extLst>
            </c:dLbl>
            <c:dLbl>
              <c:idx val="3"/>
              <c:layout>
                <c:manualLayout>
                  <c:x val="-3.7009113237615951E-3"/>
                  <c:y val="8.6339028730532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B53-4363-A3A4-948D721369F1}"/>
                </c:ext>
              </c:extLst>
            </c:dLbl>
            <c:dLbl>
              <c:idx val="4"/>
              <c:layout>
                <c:manualLayout>
                  <c:x val="-3.2616958122525662E-3"/>
                  <c:y val="7.16105615003252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B53-4363-A3A4-948D721369F1}"/>
                </c:ext>
              </c:extLst>
            </c:dLbl>
            <c:dLbl>
              <c:idx val="5"/>
              <c:layout>
                <c:manualLayout>
                  <c:x val="-7.1013810498357305E-3"/>
                  <c:y val="7.6154788343764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B53-4363-A3A4-948D721369F1}"/>
                </c:ext>
              </c:extLst>
            </c:dLbl>
            <c:dLbl>
              <c:idx val="6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B53-4363-A3A4-948D721369F1}"/>
                </c:ext>
              </c:extLst>
            </c:dLbl>
            <c:dLbl>
              <c:idx val="7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B53-4363-A3A4-948D721369F1}"/>
                </c:ext>
              </c:extLst>
            </c:dLbl>
            <c:dLbl>
              <c:idx val="8"/>
              <c:layout>
                <c:manualLayout>
                  <c:x val="0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B53-4363-A3A4-948D721369F1}"/>
                </c:ext>
              </c:extLst>
            </c:dLbl>
            <c:dLbl>
              <c:idx val="9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B53-4363-A3A4-948D721369F1}"/>
                </c:ext>
              </c:extLst>
            </c:dLbl>
            <c:dLbl>
              <c:idx val="10"/>
              <c:layout>
                <c:manualLayout>
                  <c:x val="-4.931111656368733E-3"/>
                  <c:y val="8.24500068081828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B53-4363-A3A4-948D721369F1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residencia'!$V$11,'viaj entrados lugar residencia'!$V$12,'viaj entrados lugar residencia'!$V$15:$V$23)</c:f>
              <c:numCache>
                <c:formatCode>0.0%</c:formatCode>
                <c:ptCount val="11"/>
                <c:pt idx="0">
                  <c:v>1</c:v>
                </c:pt>
                <c:pt idx="1">
                  <c:v>0.40321178335805247</c:v>
                </c:pt>
                <c:pt idx="2">
                  <c:v>0.59678821664194748</c:v>
                </c:pt>
                <c:pt idx="3">
                  <c:v>0.29110622410883241</c:v>
                </c:pt>
                <c:pt idx="4">
                  <c:v>2.9662967319592903E-2</c:v>
                </c:pt>
                <c:pt idx="5">
                  <c:v>5.3239912033958982E-2</c:v>
                </c:pt>
                <c:pt idx="6">
                  <c:v>2.6952385823147344E-2</c:v>
                </c:pt>
                <c:pt idx="7">
                  <c:v>1.4831483659796451E-2</c:v>
                </c:pt>
                <c:pt idx="8">
                  <c:v>1.6877205543906306E-3</c:v>
                </c:pt>
                <c:pt idx="9">
                  <c:v>2.4037232138290798E-3</c:v>
                </c:pt>
                <c:pt idx="10">
                  <c:v>0.17690379992839975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2B53-4363-A3A4-948D72136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E97-4B02-B720-375BC1A7D6B5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E97-4B02-B720-375BC1A7D6B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E97-4B02-B720-375BC1A7D6B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E97-4B02-B720-375BC1A7D6B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E97-4B02-B720-375BC1A7D6B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E97-4B02-B720-375BC1A7D6B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E97-4B02-B720-375BC1A7D6B5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E97-4B02-B720-375BC1A7D6B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175857</c:v>
                </c:pt>
                <c:pt idx="1">
                  <c:v>48762</c:v>
                </c:pt>
                <c:pt idx="2">
                  <c:v>127095</c:v>
                </c:pt>
                <c:pt idx="3">
                  <c:v>55893</c:v>
                </c:pt>
                <c:pt idx="4">
                  <c:v>7077</c:v>
                </c:pt>
                <c:pt idx="5">
                  <c:v>13883</c:v>
                </c:pt>
                <c:pt idx="6">
                  <c:v>4717</c:v>
                </c:pt>
                <c:pt idx="7">
                  <c:v>3141</c:v>
                </c:pt>
                <c:pt idx="8">
                  <c:v>2249</c:v>
                </c:pt>
                <c:pt idx="9">
                  <c:v>1688</c:v>
                </c:pt>
                <c:pt idx="10">
                  <c:v>38447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E97-4B02-B720-375BC1A7D6B5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593E-3"/>
                  <c:y val="-0.532153405636325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E97-4B02-B720-375BC1A7D6B5}"/>
                </c:ext>
              </c:extLst>
            </c:dLbl>
            <c:dLbl>
              <c:idx val="1"/>
              <c:layout>
                <c:manualLayout>
                  <c:x val="-2.517346429548335E-3"/>
                  <c:y val="-0.2283340522284338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E97-4B02-B720-375BC1A7D6B5}"/>
                </c:ext>
              </c:extLst>
            </c:dLbl>
            <c:dLbl>
              <c:idx val="2"/>
              <c:layout>
                <c:manualLayout>
                  <c:x val="-3.7759152420983179E-3"/>
                  <c:y val="-0.489447089790467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E97-4B02-B720-375BC1A7D6B5}"/>
                </c:ext>
              </c:extLst>
            </c:dLbl>
            <c:dLbl>
              <c:idx val="3"/>
              <c:layout>
                <c:manualLayout>
                  <c:x val="-3.7759152420983179E-3"/>
                  <c:y val="-0.314875678134218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E97-4B02-B720-375BC1A7D6B5}"/>
                </c:ext>
              </c:extLst>
            </c:dLbl>
            <c:dLbl>
              <c:idx val="4"/>
              <c:layout>
                <c:manualLayout>
                  <c:x val="-3.8432546766976323E-3"/>
                  <c:y val="0.2090939760349506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E97-4B02-B720-375BC1A7D6B5}"/>
                </c:ext>
              </c:extLst>
            </c:dLbl>
            <c:dLbl>
              <c:idx val="5"/>
              <c:layout>
                <c:manualLayout>
                  <c:x val="-3.977724741447892E-3"/>
                  <c:y val="-0.146730718810524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E97-4B02-B720-375BC1A7D6B5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E97-4B02-B720-375BC1A7D6B5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E97-4B02-B720-375BC1A7D6B5}"/>
                </c:ext>
              </c:extLst>
            </c:dLbl>
            <c:dLbl>
              <c:idx val="8"/>
              <c:layout>
                <c:manualLayout>
                  <c:x val="-9.0795482306955059E-3"/>
                  <c:y val="0.2122292984053685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E97-4B02-B720-375BC1A7D6B5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E97-4B02-B720-375BC1A7D6B5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E97-4B02-B720-375BC1A7D6B5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0.27807696500599577</c:v>
                </c:pt>
                <c:pt idx="1">
                  <c:v>0.24446826429829271</c:v>
                </c:pt>
                <c:pt idx="2">
                  <c:v>0.29145835873673942</c:v>
                </c:pt>
                <c:pt idx="3">
                  <c:v>0.49718739954998403</c:v>
                </c:pt>
                <c:pt idx="4">
                  <c:v>-5.4806070826306508E-3</c:v>
                </c:pt>
                <c:pt idx="5">
                  <c:v>0.2783609576427255</c:v>
                </c:pt>
                <c:pt idx="6">
                  <c:v>0.64355400696864118</c:v>
                </c:pt>
                <c:pt idx="7">
                  <c:v>0.42578302315024974</c:v>
                </c:pt>
                <c:pt idx="8">
                  <c:v>-0.30500618046971573</c:v>
                </c:pt>
                <c:pt idx="9">
                  <c:v>0.73128205128205126</c:v>
                </c:pt>
                <c:pt idx="10">
                  <c:v>0.13681253696037854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E97-4B02-B720-375BC1A7D6B5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1E97-4B02-B720-375BC1A7D6B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1E97-4B02-B720-375BC1A7D6B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1E97-4B02-B720-375BC1A7D6B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1E97-4B02-B720-375BC1A7D6B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1E97-4B02-B720-375BC1A7D6B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1E97-4B02-B720-375BC1A7D6B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1E97-4B02-B720-375BC1A7D6B5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E97-4B02-B720-375BC1A7D6B5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E97-4B02-B720-375BC1A7D6B5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E97-4B02-B720-375BC1A7D6B5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E97-4B02-B720-375BC1A7D6B5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E97-4B02-B720-375BC1A7D6B5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E97-4B02-B720-375BC1A7D6B5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E97-4B02-B720-375BC1A7D6B5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E97-4B02-B720-375BC1A7D6B5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E97-4B02-B720-375BC1A7D6B5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E97-4B02-B720-375BC1A7D6B5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E97-4B02-B720-375BC1A7D6B5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acu'!$AA$9:$AA$10,'viaj entrados lugar residen acu'!$AA$13:$AA$21)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0.2772821098961088</c:v>
                </c:pt>
                <c:pt idx="2">
                  <c:v>0.7227178901038912</c:v>
                </c:pt>
                <c:pt idx="3">
                  <c:v>0.31783210221941693</c:v>
                </c:pt>
                <c:pt idx="4">
                  <c:v>4.0242924649004586E-2</c:v>
                </c:pt>
                <c:pt idx="5">
                  <c:v>7.894482448807838E-2</c:v>
                </c:pt>
                <c:pt idx="6">
                  <c:v>2.6822929994256697E-2</c:v>
                </c:pt>
                <c:pt idx="7">
                  <c:v>1.786110305532336E-2</c:v>
                </c:pt>
                <c:pt idx="8">
                  <c:v>1.2788799990901699E-2</c:v>
                </c:pt>
                <c:pt idx="9">
                  <c:v>9.5987080411925607E-3</c:v>
                </c:pt>
                <c:pt idx="10">
                  <c:v>0.21862649766571704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1E97-4B02-B720-375BC1A7D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hot'!$V$7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55-42A0-90BC-6DE5093C337E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D55-42A0-90BC-6DE5093C337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D55-42A0-90BC-6DE5093C337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D55-42A0-90BC-6DE5093C337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D55-42A0-90BC-6DE5093C337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D55-42A0-90BC-6DE5093C337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D55-42A0-90BC-6DE5093C337E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D55-42A0-90BC-6DE5093C337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hot'!$V$9:$V$10,'viaj entrados lugar residen hot'!$V$13:$V$21)</c:f>
              <c:numCache>
                <c:formatCode>#,##0</c:formatCode>
                <c:ptCount val="11"/>
                <c:pt idx="0">
                  <c:v>146251</c:v>
                </c:pt>
                <c:pt idx="1">
                  <c:v>46749</c:v>
                </c:pt>
                <c:pt idx="2">
                  <c:v>99502</c:v>
                </c:pt>
                <c:pt idx="3">
                  <c:v>34444</c:v>
                </c:pt>
                <c:pt idx="4">
                  <c:v>6633</c:v>
                </c:pt>
                <c:pt idx="5">
                  <c:v>13838</c:v>
                </c:pt>
                <c:pt idx="6">
                  <c:v>3267</c:v>
                </c:pt>
                <c:pt idx="7">
                  <c:v>2865</c:v>
                </c:pt>
                <c:pt idx="8">
                  <c:v>1645</c:v>
                </c:pt>
                <c:pt idx="9">
                  <c:v>205</c:v>
                </c:pt>
                <c:pt idx="10">
                  <c:v>36605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D55-42A0-90BC-6DE5093C337E}"/>
            </c:ext>
          </c:extLst>
        </c:ser>
        <c:ser>
          <c:idx val="1"/>
          <c:order val="1"/>
          <c:tx>
            <c:strRef>
              <c:f>'viaj entrados lugar residen hot'!$W$7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593E-3"/>
                  <c:y val="-0.532153405636325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55-42A0-90BC-6DE5093C337E}"/>
                </c:ext>
              </c:extLst>
            </c:dLbl>
            <c:dLbl>
              <c:idx val="1"/>
              <c:layout>
                <c:manualLayout>
                  <c:x val="-2.517346429548335E-3"/>
                  <c:y val="-0.2474294096696560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55-42A0-90BC-6DE5093C337E}"/>
                </c:ext>
              </c:extLst>
            </c:dLbl>
            <c:dLbl>
              <c:idx val="2"/>
              <c:layout>
                <c:manualLayout>
                  <c:x val="-2.4500069949490205E-3"/>
                  <c:y val="-0.403517981304968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55-42A0-90BC-6DE5093C337E}"/>
                </c:ext>
              </c:extLst>
            </c:dLbl>
            <c:dLbl>
              <c:idx val="3"/>
              <c:layout>
                <c:manualLayout>
                  <c:x val="-7.7536399835462094E-3"/>
                  <c:y val="-0.2217858106082604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55-42A0-90BC-6DE5093C337E}"/>
                </c:ext>
              </c:extLst>
            </c:dLbl>
            <c:dLbl>
              <c:idx val="4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D55-42A0-90BC-6DE5093C337E}"/>
                </c:ext>
              </c:extLst>
            </c:dLbl>
            <c:dLbl>
              <c:idx val="5"/>
              <c:layout>
                <c:manualLayout>
                  <c:x val="-3.977724741447892E-3"/>
                  <c:y val="-0.1801475943326633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D55-42A0-90BC-6DE5093C337E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D55-42A0-90BC-6DE5093C337E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D55-42A0-90BC-6DE5093C337E}"/>
                </c:ext>
              </c:extLst>
            </c:dLbl>
            <c:dLbl>
              <c:idx val="8"/>
              <c:layout>
                <c:manualLayout>
                  <c:x val="-3.7759152420983179E-3"/>
                  <c:y val="0.2193900574458267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D55-42A0-90BC-6DE5093C337E}"/>
                </c:ext>
              </c:extLst>
            </c:dLbl>
            <c:dLbl>
              <c:idx val="9"/>
              <c:layout>
                <c:manualLayout>
                  <c:x val="-1.0568637154245934E-3"/>
                  <c:y val="0.1929568954256658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D55-42A0-90BC-6DE5093C337E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D55-42A0-90BC-6DE5093C337E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0.11584914585669925</c:v>
                </c:pt>
                <c:pt idx="1">
                  <c:v>0.23270224659846006</c:v>
                </c:pt>
                <c:pt idx="2">
                  <c:v>6.82713676819513E-2</c:v>
                </c:pt>
                <c:pt idx="3">
                  <c:v>-3.2716448088966232E-2</c:v>
                </c:pt>
                <c:pt idx="4">
                  <c:v>2.6939154667905196E-2</c:v>
                </c:pt>
                <c:pt idx="5">
                  <c:v>0.32092401680030536</c:v>
                </c:pt>
                <c:pt idx="6">
                  <c:v>0.29900596421471182</c:v>
                </c:pt>
                <c:pt idx="7">
                  <c:v>0.49452269170579033</c:v>
                </c:pt>
                <c:pt idx="8">
                  <c:v>-0.4873792458709878</c:v>
                </c:pt>
                <c:pt idx="9">
                  <c:v>-0.77956989247311825</c:v>
                </c:pt>
                <c:pt idx="10">
                  <c:v>0.14290620706881474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D55-42A0-90BC-6DE5093C337E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4D55-42A0-90BC-6DE5093C337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4D55-42A0-90BC-6DE5093C337E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4D55-42A0-90BC-6DE5093C337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4D55-42A0-90BC-6DE5093C337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4D55-42A0-90BC-6DE5093C337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4D55-42A0-90BC-6DE5093C337E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4D55-42A0-90BC-6DE5093C337E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D55-42A0-90BC-6DE5093C337E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D55-42A0-90BC-6DE5093C337E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D55-42A0-90BC-6DE5093C337E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D55-42A0-90BC-6DE5093C337E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D55-42A0-90BC-6DE5093C337E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D55-42A0-90BC-6DE5093C337E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D55-42A0-90BC-6DE5093C337E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D55-42A0-90BC-6DE5093C337E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D55-42A0-90BC-6DE5093C337E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D55-42A0-90BC-6DE5093C337E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D55-42A0-90BC-6DE5093C337E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hot'!$AA$9:$AA$10,'viaj entrados lugar residen hot'!$AA$13:$AA$21)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0.31964909641643474</c:v>
                </c:pt>
                <c:pt idx="2">
                  <c:v>0.6803509035835652</c:v>
                </c:pt>
                <c:pt idx="3">
                  <c:v>0.23551291956978071</c:v>
                </c:pt>
                <c:pt idx="4">
                  <c:v>4.5353536044197985E-2</c:v>
                </c:pt>
                <c:pt idx="5">
                  <c:v>9.4618156457049865E-2</c:v>
                </c:pt>
                <c:pt idx="6">
                  <c:v>2.2338308797888562E-2</c:v>
                </c:pt>
                <c:pt idx="7">
                  <c:v>1.9589609643694744E-2</c:v>
                </c:pt>
                <c:pt idx="8">
                  <c:v>1.1247786339922463E-2</c:v>
                </c:pt>
                <c:pt idx="9">
                  <c:v>1.4016998174371457E-3</c:v>
                </c:pt>
                <c:pt idx="10">
                  <c:v>0.25028888691359374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4D55-42A0-90BC-6DE5093C33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3307754788407989E-3"/>
          <c:y val="0.29297540814916934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mes'!$Q$8</c:f>
              <c:strCache>
                <c:ptCount val="1"/>
                <c:pt idx="0">
                  <c:v>septiembre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E5B-4AF7-9D59-71DA29A73A04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E5B-4AF7-9D59-71DA29A73A0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E5B-4AF7-9D59-71DA29A73A0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E5B-4AF7-9D59-71DA29A73A0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E5B-4AF7-9D59-71DA29A73A0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E5B-4AF7-9D59-71DA29A73A0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E5B-4AF7-9D59-71DA29A73A04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E5B-4AF7-9D59-71DA29A73A0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#,##0</c:formatCode>
                <c:ptCount val="11"/>
                <c:pt idx="0">
                  <c:v>19553</c:v>
                </c:pt>
                <c:pt idx="1">
                  <c:v>7884</c:v>
                </c:pt>
                <c:pt idx="2">
                  <c:v>11669</c:v>
                </c:pt>
                <c:pt idx="3">
                  <c:v>5692</c:v>
                </c:pt>
                <c:pt idx="4">
                  <c:v>580</c:v>
                </c:pt>
                <c:pt idx="5">
                  <c:v>1041</c:v>
                </c:pt>
                <c:pt idx="6">
                  <c:v>527</c:v>
                </c:pt>
                <c:pt idx="7">
                  <c:v>290</c:v>
                </c:pt>
                <c:pt idx="8">
                  <c:v>33</c:v>
                </c:pt>
                <c:pt idx="9">
                  <c:v>47</c:v>
                </c:pt>
                <c:pt idx="10">
                  <c:v>3459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E5B-4AF7-9D59-71DA29A73A04}"/>
            </c:ext>
          </c:extLst>
        </c:ser>
        <c:ser>
          <c:idx val="1"/>
          <c:order val="1"/>
          <c:tx>
            <c:strRef>
              <c:f>'viaj aloj lugar residen mes'!$R$8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7.88821445052066E-3"/>
                  <c:y val="-0.4868019317134230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5B-4AF7-9D59-71DA29A73A04}"/>
                </c:ext>
              </c:extLst>
            </c:dLbl>
            <c:dLbl>
              <c:idx val="1"/>
              <c:layout>
                <c:manualLayout>
                  <c:x val="-9.1468876652948221E-3"/>
                  <c:y val="0.3445270469010922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E5B-4AF7-9D59-71DA29A73A04}"/>
                </c:ext>
              </c:extLst>
            </c:dLbl>
            <c:dLbl>
              <c:idx val="2"/>
              <c:layout>
                <c:manualLayout>
                  <c:x val="-7.7536399835461851E-3"/>
                  <c:y val="-0.444095615867565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E5B-4AF7-9D59-71DA29A73A04}"/>
                </c:ext>
              </c:extLst>
            </c:dLbl>
            <c:dLbl>
              <c:idx val="3"/>
              <c:layout>
                <c:manualLayout>
                  <c:x val="-3.7759152420983179E-3"/>
                  <c:y val="-0.3101018387739126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E5B-4AF7-9D59-71DA29A73A04}"/>
                </c:ext>
              </c:extLst>
            </c:dLbl>
            <c:dLbl>
              <c:idx val="4"/>
              <c:layout>
                <c:manualLayout>
                  <c:x val="-7.8209794181455239E-3"/>
                  <c:y val="0.2009239446572938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E5B-4AF7-9D59-71DA29A73A04}"/>
                </c:ext>
              </c:extLst>
            </c:dLbl>
            <c:dLbl>
              <c:idx val="5"/>
              <c:layout>
                <c:manualLayout>
                  <c:x val="-3.977724741447892E-3"/>
                  <c:y val="-0.106153084247927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E5B-4AF7-9D59-71DA29A73A04}"/>
                </c:ext>
              </c:extLst>
            </c:dLbl>
            <c:dLbl>
              <c:idx val="6"/>
              <c:layout>
                <c:manualLayout>
                  <c:x val="-5.1691629238469292E-3"/>
                  <c:y val="-0.1010843569365860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E5B-4AF7-9D59-71DA29A73A04}"/>
                </c:ext>
              </c:extLst>
            </c:dLbl>
            <c:dLbl>
              <c:idx val="7"/>
              <c:layout>
                <c:manualLayout>
                  <c:x val="-3.9104897090727619E-3"/>
                  <c:y val="-0.1011638582771138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E5B-4AF7-9D59-71DA29A73A04}"/>
                </c:ext>
              </c:extLst>
            </c:dLbl>
            <c:dLbl>
              <c:idx val="8"/>
              <c:layout>
                <c:manualLayout>
                  <c:x val="-3.7759152420983179E-3"/>
                  <c:y val="-6.704049211893625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E5B-4AF7-9D59-71DA29A73A04}"/>
                </c:ext>
              </c:extLst>
            </c:dLbl>
            <c:dLbl>
              <c:idx val="9"/>
              <c:layout>
                <c:manualLayout>
                  <c:x val="-3.7086802097230907E-3"/>
                  <c:y val="-6.7217537657416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E5B-4AF7-9D59-71DA29A73A04}"/>
                </c:ext>
              </c:extLst>
            </c:dLbl>
            <c:dLbl>
              <c:idx val="10"/>
              <c:layout>
                <c:manualLayout>
                  <c:x val="-7.955449482895784E-3"/>
                  <c:y val="0.261985672843526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E5B-4AF7-9D59-71DA29A73A04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mes'!$R$10,'viaj aloj lugar residen mes'!$R$11,'viaj aloj lugar residen mes'!$R$14:$R$22)</c:f>
              <c:numCache>
                <c:formatCode>0.0%</c:formatCode>
                <c:ptCount val="11"/>
                <c:pt idx="0">
                  <c:v>6.1451604147440442E-2</c:v>
                </c:pt>
                <c:pt idx="1">
                  <c:v>-0.19682151589242058</c:v>
                </c:pt>
                <c:pt idx="2">
                  <c:v>0.35607205113306217</c:v>
                </c:pt>
                <c:pt idx="3">
                  <c:v>0.63563218390804588</c:v>
                </c:pt>
                <c:pt idx="4">
                  <c:v>-0.30538922155688619</c:v>
                </c:pt>
                <c:pt idx="5">
                  <c:v>2.2229102167182662</c:v>
                </c:pt>
                <c:pt idx="6">
                  <c:v>0.65203761755485901</c:v>
                </c:pt>
                <c:pt idx="7">
                  <c:v>4</c:v>
                </c:pt>
                <c:pt idx="8">
                  <c:v>4.5</c:v>
                </c:pt>
                <c:pt idx="9">
                  <c:v>4.875</c:v>
                </c:pt>
                <c:pt idx="10">
                  <c:v>-3.2718120805369177E-2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E5B-4AF7-9D59-71DA29A73A04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5E5B-4AF7-9D59-71DA29A73A0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5E5B-4AF7-9D59-71DA29A73A0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E5B-4AF7-9D59-71DA29A73A0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E5B-4AF7-9D59-71DA29A73A0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E5B-4AF7-9D59-71DA29A73A0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5E5B-4AF7-9D59-71DA29A73A0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5E5B-4AF7-9D59-71DA29A73A04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E5B-4AF7-9D59-71DA29A73A04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E5B-4AF7-9D59-71DA29A73A04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E5B-4AF7-9D59-71DA29A73A04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E5B-4AF7-9D59-71DA29A73A04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E5B-4AF7-9D59-71DA29A73A04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E5B-4AF7-9D59-71DA29A73A04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E5B-4AF7-9D59-71DA29A73A04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E5B-4AF7-9D59-71DA29A73A04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E5B-4AF7-9D59-71DA29A73A04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E5B-4AF7-9D59-71DA29A73A04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E5B-4AF7-9D59-71DA29A73A04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mes'!$T$10:$T$11,'viaj aloj lugar residen mes'!$T$14:$T$22)</c:f>
              <c:numCache>
                <c:formatCode>0.0%</c:formatCode>
                <c:ptCount val="11"/>
                <c:pt idx="0">
                  <c:v>1</c:v>
                </c:pt>
                <c:pt idx="1">
                  <c:v>0.40321178335805247</c:v>
                </c:pt>
                <c:pt idx="2">
                  <c:v>0.59678821664194748</c:v>
                </c:pt>
                <c:pt idx="3">
                  <c:v>0.29110622410883241</c:v>
                </c:pt>
                <c:pt idx="4">
                  <c:v>2.9662967319592903E-2</c:v>
                </c:pt>
                <c:pt idx="5">
                  <c:v>5.3239912033958982E-2</c:v>
                </c:pt>
                <c:pt idx="6">
                  <c:v>2.6952385823147344E-2</c:v>
                </c:pt>
                <c:pt idx="7">
                  <c:v>1.4831483659796451E-2</c:v>
                </c:pt>
                <c:pt idx="8">
                  <c:v>1.6877205543906306E-3</c:v>
                </c:pt>
                <c:pt idx="9">
                  <c:v>2.4037232138290798E-3</c:v>
                </c:pt>
                <c:pt idx="10">
                  <c:v>0.17690379992839975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5E5B-4AF7-9D59-71DA29A73A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acu'!$W$7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68-4AB4-97D1-983225EF16B3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968-4AB4-97D1-983225EF16B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968-4AB4-97D1-983225EF16B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968-4AB4-97D1-983225EF16B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968-4AB4-97D1-983225EF16B3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968-4AB4-97D1-983225EF16B3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968-4AB4-97D1-983225EF16B3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968-4AB4-97D1-983225EF16B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acu'!$W$9:$W$21</c:f>
              <c:numCache>
                <c:formatCode>#,##0</c:formatCode>
                <c:ptCount val="13"/>
                <c:pt idx="0">
                  <c:v>203839</c:v>
                </c:pt>
                <c:pt idx="1">
                  <c:v>54270</c:v>
                </c:pt>
                <c:pt idx="2">
                  <c:v>32812</c:v>
                </c:pt>
                <c:pt idx="3">
                  <c:v>21458</c:v>
                </c:pt>
                <c:pt idx="4">
                  <c:v>149569</c:v>
                </c:pt>
                <c:pt idx="5">
                  <c:v>65010</c:v>
                </c:pt>
                <c:pt idx="6">
                  <c:v>8544</c:v>
                </c:pt>
                <c:pt idx="7">
                  <c:v>16959</c:v>
                </c:pt>
                <c:pt idx="8">
                  <c:v>5602</c:v>
                </c:pt>
                <c:pt idx="9">
                  <c:v>3677</c:v>
                </c:pt>
                <c:pt idx="10">
                  <c:v>2868</c:v>
                </c:pt>
                <c:pt idx="11">
                  <c:v>2118</c:v>
                </c:pt>
                <c:pt idx="12">
                  <c:v>44791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968-4AB4-97D1-983225EF16B3}"/>
            </c:ext>
          </c:extLst>
        </c:ser>
        <c:ser>
          <c:idx val="1"/>
          <c:order val="1"/>
          <c:tx>
            <c:strRef>
              <c:f>'viaj alojados lugar residen acu'!$X$7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653E-3"/>
                  <c:y val="-0.4724804136325064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68-4AB4-97D1-983225EF16B3}"/>
                </c:ext>
              </c:extLst>
            </c:dLbl>
            <c:dLbl>
              <c:idx val="1"/>
              <c:layout>
                <c:manualLayout>
                  <c:x val="-2.517346429548335E-3"/>
                  <c:y val="-0.2020779357467534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68-4AB4-97D1-983225EF16B3}"/>
                </c:ext>
              </c:extLst>
            </c:dLbl>
            <c:dLbl>
              <c:idx val="2"/>
              <c:layout>
                <c:manualLayout>
                  <c:x val="-5.3036329885971893E-3"/>
                  <c:y val="-0.167084377610693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98D-4CE9-A2A7-BFE2903759A9}"/>
                </c:ext>
              </c:extLst>
            </c:dLbl>
            <c:dLbl>
              <c:idx val="3"/>
              <c:layout>
                <c:manualLayout>
                  <c:x val="-3.977724741447892E-3"/>
                  <c:y val="-0.1408282611290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98D-4CE9-A2A7-BFE2903759A9}"/>
                </c:ext>
              </c:extLst>
            </c:dLbl>
            <c:dLbl>
              <c:idx val="4"/>
              <c:layout>
                <c:manualLayout>
                  <c:x val="-3.7759152420983179E-3"/>
                  <c:y val="-0.5180901259523011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68-4AB4-97D1-983225EF16B3}"/>
                </c:ext>
              </c:extLst>
            </c:dLbl>
            <c:dLbl>
              <c:idx val="5"/>
              <c:layout>
                <c:manualLayout>
                  <c:x val="-3.7759152420983179E-3"/>
                  <c:y val="-0.314875678134218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68-4AB4-97D1-983225EF16B3}"/>
                </c:ext>
              </c:extLst>
            </c:dLbl>
            <c:dLbl>
              <c:idx val="6"/>
              <c:layout>
                <c:manualLayout>
                  <c:x val="-6.4950711709962266E-3"/>
                  <c:y val="0.1961499173505567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68-4AB4-97D1-983225EF16B3}"/>
                </c:ext>
              </c:extLst>
            </c:dLbl>
            <c:dLbl>
              <c:idx val="7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68-4AB4-97D1-983225EF16B3}"/>
                </c:ext>
              </c:extLst>
            </c:dLbl>
            <c:dLbl>
              <c:idx val="8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68-4AB4-97D1-983225EF16B3}"/>
                </c:ext>
              </c:extLst>
            </c:dLbl>
            <c:dLbl>
              <c:idx val="9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68-4AB4-97D1-983225EF16B3}"/>
                </c:ext>
              </c:extLst>
            </c:dLbl>
            <c:dLbl>
              <c:idx val="10"/>
              <c:layout>
                <c:manualLayout>
                  <c:x val="-7.7536399835462094E-3"/>
                  <c:y val="0.2122292984053685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968-4AB4-97D1-983225EF16B3}"/>
                </c:ext>
              </c:extLst>
            </c:dLbl>
            <c:dLbl>
              <c:idx val="11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968-4AB4-97D1-983225EF16B3}"/>
                </c:ext>
              </c:extLst>
            </c:dLbl>
            <c:dLbl>
              <c:idx val="12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968-4AB4-97D1-983225EF16B3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0.27677072632976718</c:v>
                </c:pt>
                <c:pt idx="1">
                  <c:v>0.25671545016672837</c:v>
                </c:pt>
                <c:pt idx="2">
                  <c:v>7.9377611105628576E-2</c:v>
                </c:pt>
                <c:pt idx="3">
                  <c:v>0.67837309346890895</c:v>
                </c:pt>
                <c:pt idx="4">
                  <c:v>0.28420682075763293</c:v>
                </c:pt>
                <c:pt idx="5">
                  <c:v>0.48989320254847146</c:v>
                </c:pt>
                <c:pt idx="6">
                  <c:v>-4.0797295722112548E-3</c:v>
                </c:pt>
                <c:pt idx="7">
                  <c:v>0.30836290695880275</c:v>
                </c:pt>
                <c:pt idx="8">
                  <c:v>0.56044568245125359</c:v>
                </c:pt>
                <c:pt idx="9">
                  <c:v>0.460285941223193</c:v>
                </c:pt>
                <c:pt idx="10">
                  <c:v>-0.27392405063291136</c:v>
                </c:pt>
                <c:pt idx="11">
                  <c:v>0.91674208144796387</c:v>
                </c:pt>
                <c:pt idx="12">
                  <c:v>0.11614752055818589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968-4AB4-97D1-983225EF16B3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8968-4AB4-97D1-983225EF16B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8968-4AB4-97D1-983225EF16B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8968-4AB4-97D1-983225EF16B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8968-4AB4-97D1-983225EF16B3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8968-4AB4-97D1-983225EF16B3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8968-4AB4-97D1-983225EF16B3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8968-4AB4-97D1-983225EF16B3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968-4AB4-97D1-983225EF16B3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968-4AB4-97D1-983225EF16B3}"/>
                </c:ext>
              </c:extLst>
            </c:dLbl>
            <c:dLbl>
              <c:idx val="2"/>
              <c:layout>
                <c:manualLayout>
                  <c:x val="-3.977724741447892E-3"/>
                  <c:y val="6.20600996304032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98D-4CE9-A2A7-BFE2903759A9}"/>
                </c:ext>
              </c:extLst>
            </c:dLbl>
            <c:dLbl>
              <c:idx val="3"/>
              <c:layout>
                <c:manualLayout>
                  <c:x val="-6.6295412357464866E-3"/>
                  <c:y val="6.444683136412450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98D-4CE9-A2A7-BFE2903759A9}"/>
                </c:ext>
              </c:extLst>
            </c:dLbl>
            <c:dLbl>
              <c:idx val="4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968-4AB4-97D1-983225EF16B3}"/>
                </c:ext>
              </c:extLst>
            </c:dLbl>
            <c:dLbl>
              <c:idx val="5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968-4AB4-97D1-983225EF16B3}"/>
                </c:ext>
              </c:extLst>
            </c:dLbl>
            <c:dLbl>
              <c:idx val="6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968-4AB4-97D1-983225EF16B3}"/>
                </c:ext>
              </c:extLst>
            </c:dLbl>
            <c:dLbl>
              <c:idx val="7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968-4AB4-97D1-983225EF16B3}"/>
                </c:ext>
              </c:extLst>
            </c:dLbl>
            <c:dLbl>
              <c:idx val="8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968-4AB4-97D1-983225EF16B3}"/>
                </c:ext>
              </c:extLst>
            </c:dLbl>
            <c:dLbl>
              <c:idx val="9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968-4AB4-97D1-983225EF16B3}"/>
                </c:ext>
              </c:extLst>
            </c:dLbl>
            <c:dLbl>
              <c:idx val="10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968-4AB4-97D1-983225EF16B3}"/>
                </c:ext>
              </c:extLst>
            </c:dLbl>
            <c:dLbl>
              <c:idx val="11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968-4AB4-97D1-983225EF16B3}"/>
                </c:ext>
              </c:extLst>
            </c:dLbl>
            <c:dLbl>
              <c:idx val="12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968-4AB4-97D1-983225EF16B3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acu'!$AB$9:$AB$21</c:f>
              <c:numCache>
                <c:formatCode>0.0%</c:formatCode>
                <c:ptCount val="13"/>
                <c:pt idx="0">
                  <c:v>1</c:v>
                </c:pt>
                <c:pt idx="1">
                  <c:v>0.26623953217980856</c:v>
                </c:pt>
                <c:pt idx="2">
                  <c:v>0.16097017744396314</c:v>
                </c:pt>
                <c:pt idx="3">
                  <c:v>0.10526935473584545</c:v>
                </c:pt>
                <c:pt idx="4">
                  <c:v>0.73376046782019144</c:v>
                </c:pt>
                <c:pt idx="5">
                  <c:v>0.31892817370571874</c:v>
                </c:pt>
                <c:pt idx="6">
                  <c:v>4.1915433258601149E-2</c:v>
                </c:pt>
                <c:pt idx="7">
                  <c:v>8.3198014118986058E-2</c:v>
                </c:pt>
                <c:pt idx="8">
                  <c:v>2.7482473913235446E-2</c:v>
                </c:pt>
                <c:pt idx="9">
                  <c:v>1.8038746265434974E-2</c:v>
                </c:pt>
                <c:pt idx="10">
                  <c:v>1.4069927737086622E-2</c:v>
                </c:pt>
                <c:pt idx="11">
                  <c:v>1.0390553328852673E-2</c:v>
                </c:pt>
                <c:pt idx="12">
                  <c:v>0.21973714549227577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8968-4AB4-97D1-983225EF1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61F-41AD-928E-C0D4E4BC791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TF'!$C$9:$C$21</c:f>
              <c:numCache>
                <c:formatCode>#,##0</c:formatCode>
                <c:ptCount val="13"/>
                <c:pt idx="0">
                  <c:v>64732</c:v>
                </c:pt>
                <c:pt idx="1">
                  <c:v>66960</c:v>
                </c:pt>
                <c:pt idx="2">
                  <c:v>64209</c:v>
                </c:pt>
                <c:pt idx="3">
                  <c:v>74713</c:v>
                </c:pt>
                <c:pt idx="4">
                  <c:v>55886</c:v>
                </c:pt>
                <c:pt idx="5">
                  <c:v>62055</c:v>
                </c:pt>
                <c:pt idx="6">
                  <c:v>80379</c:v>
                </c:pt>
                <c:pt idx="7">
                  <c:v>94508</c:v>
                </c:pt>
                <c:pt idx="8">
                  <c:v>67472</c:v>
                </c:pt>
                <c:pt idx="9">
                  <c:v>73712</c:v>
                </c:pt>
                <c:pt idx="10">
                  <c:v>64233</c:v>
                </c:pt>
                <c:pt idx="11">
                  <c:v>65669</c:v>
                </c:pt>
                <c:pt idx="12">
                  <c:v>834528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1F-41AD-928E-C0D4E4BC7912}"/>
            </c:ext>
          </c:extLst>
        </c:ser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61F-41AD-928E-C0D4E4BC7912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70697</c:v>
                </c:pt>
                <c:pt idx="1">
                  <c:v>56495</c:v>
                </c:pt>
                <c:pt idx="2">
                  <c:v>68397</c:v>
                </c:pt>
                <c:pt idx="3">
                  <c:v>76269</c:v>
                </c:pt>
                <c:pt idx="4">
                  <c:v>68461</c:v>
                </c:pt>
                <c:pt idx="5">
                  <c:v>50889</c:v>
                </c:pt>
                <c:pt idx="6">
                  <c:v>137368</c:v>
                </c:pt>
                <c:pt idx="7">
                  <c:v>125617</c:v>
                </c:pt>
                <c:pt idx="8">
                  <c:v>74490</c:v>
                </c:pt>
                <c:pt idx="9">
                  <c:v>96232</c:v>
                </c:pt>
                <c:pt idx="10">
                  <c:v>96956</c:v>
                </c:pt>
                <c:pt idx="11">
                  <c:v>92826</c:v>
                </c:pt>
                <c:pt idx="12">
                  <c:v>1014697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61F-41AD-928E-C0D4E4BC7912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61F-41AD-928E-C0D4E4BC791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120145</c:v>
                </c:pt>
                <c:pt idx="1">
                  <c:v>116676</c:v>
                </c:pt>
                <c:pt idx="2">
                  <c:v>107722</c:v>
                </c:pt>
                <c:pt idx="3">
                  <c:v>71493</c:v>
                </c:pt>
                <c:pt idx="4">
                  <c:v>41121</c:v>
                </c:pt>
                <c:pt idx="5">
                  <c:v>61354</c:v>
                </c:pt>
                <c:pt idx="6">
                  <c:v>132622</c:v>
                </c:pt>
                <c:pt idx="7">
                  <c:v>71685</c:v>
                </c:pt>
                <c:pt idx="8">
                  <c:v>66924</c:v>
                </c:pt>
                <c:pt idx="9">
                  <c:v>103075</c:v>
                </c:pt>
                <c:pt idx="10">
                  <c:v>70490</c:v>
                </c:pt>
                <c:pt idx="11">
                  <c:v>71642</c:v>
                </c:pt>
                <c:pt idx="12">
                  <c:v>1034949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61F-41AD-928E-C0D4E4BC7912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61F-41AD-928E-C0D4E4BC791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61F-41AD-928E-C0D4E4BC791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89491</c:v>
                </c:pt>
                <c:pt idx="1">
                  <c:v>145638</c:v>
                </c:pt>
                <c:pt idx="2">
                  <c:v>129096</c:v>
                </c:pt>
                <c:pt idx="3">
                  <c:v>122581</c:v>
                </c:pt>
                <c:pt idx="4">
                  <c:v>124784</c:v>
                </c:pt>
                <c:pt idx="5">
                  <c:v>78527</c:v>
                </c:pt>
                <c:pt idx="6">
                  <c:v>99510</c:v>
                </c:pt>
                <c:pt idx="7">
                  <c:v>168193</c:v>
                </c:pt>
                <c:pt idx="8">
                  <c:v>81749</c:v>
                </c:pt>
                <c:pt idx="12">
                  <c:v>1039569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61F-41AD-928E-C0D4E4BC79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61F-41AD-928E-C0D4E4BC791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61F-41AD-928E-C0D4E4BC791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61F-41AD-928E-C0D4E4BC791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61F-41AD-928E-C0D4E4BC791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61F-41AD-928E-C0D4E4BC791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61F-41AD-928E-C0D4E4BC791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61F-41AD-928E-C0D4E4BC791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61F-41AD-928E-C0D4E4BC791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61F-41AD-928E-C0D4E4BC791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61F-41AD-928E-C0D4E4BC791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61F-41AD-928E-C0D4E4BC791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61F-41AD-928E-C0D4E4BC791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61F-41AD-928E-C0D4E4BC7912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-0.25514170377460565</c:v>
                </c:pt>
                <c:pt idx="1">
                  <c:v>0.24822585621721682</c:v>
                </c:pt>
                <c:pt idx="2">
                  <c:v>0.19841815042424016</c:v>
                </c:pt>
                <c:pt idx="3">
                  <c:v>0.71458744212720116</c:v>
                </c:pt>
                <c:pt idx="4">
                  <c:v>2.03455655261302</c:v>
                </c:pt>
                <c:pt idx="5">
                  <c:v>0.27990025100237959</c:v>
                </c:pt>
                <c:pt idx="6">
                  <c:v>-0.24967200012064361</c:v>
                </c:pt>
                <c:pt idx="7">
                  <c:v>1.3462788588965613</c:v>
                </c:pt>
                <c:pt idx="8">
                  <c:v>0.22151993305839457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0.31634001990523486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61F-41AD-928E-C0D4E4BC7912}"/>
            </c:ext>
          </c:extLst>
        </c:ser>
        <c:ser>
          <c:idx val="4"/>
          <c:order val="5"/>
          <c:tx>
            <c:strRef>
              <c:f>'Pernoctaciones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TF'!$O$9:$O$21</c:f>
              <c:numCache>
                <c:formatCode>0.0%</c:formatCode>
                <c:ptCount val="13"/>
                <c:pt idx="0">
                  <c:v>0.38248470617314467</c:v>
                </c:pt>
                <c:pt idx="1">
                  <c:v>1.1749999999999998</c:v>
                </c:pt>
                <c:pt idx="2">
                  <c:v>1.0105592673924217</c:v>
                </c:pt>
                <c:pt idx="3">
                  <c:v>0.64069171362413502</c:v>
                </c:pt>
                <c:pt idx="4">
                  <c:v>1.2328311204952942</c:v>
                </c:pt>
                <c:pt idx="5">
                  <c:v>0.2654419466602207</c:v>
                </c:pt>
                <c:pt idx="6">
                  <c:v>0.23800992796625975</c:v>
                </c:pt>
                <c:pt idx="7">
                  <c:v>0.77966944597282772</c:v>
                </c:pt>
                <c:pt idx="8">
                  <c:v>0.21159888546359973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0.64771902351192079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61F-41AD-928E-C0D4E4BC79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EE0-42F8-96F4-6CFA68F9C0B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TF'!$C$31:$C$43</c:f>
              <c:numCache>
                <c:formatCode>#,##0</c:formatCode>
                <c:ptCount val="13"/>
                <c:pt idx="0">
                  <c:v>5504</c:v>
                </c:pt>
                <c:pt idx="1">
                  <c:v>5846</c:v>
                </c:pt>
                <c:pt idx="2">
                  <c:v>8231</c:v>
                </c:pt>
                <c:pt idx="3">
                  <c:v>6800</c:v>
                </c:pt>
                <c:pt idx="4">
                  <c:v>10291</c:v>
                </c:pt>
                <c:pt idx="5">
                  <c:v>15884</c:v>
                </c:pt>
                <c:pt idx="6">
                  <c:v>26125</c:v>
                </c:pt>
                <c:pt idx="7">
                  <c:v>28067</c:v>
                </c:pt>
                <c:pt idx="8">
                  <c:v>21559</c:v>
                </c:pt>
                <c:pt idx="9">
                  <c:v>11878</c:v>
                </c:pt>
                <c:pt idx="10">
                  <c:v>7970</c:v>
                </c:pt>
                <c:pt idx="11">
                  <c:v>10284</c:v>
                </c:pt>
                <c:pt idx="12">
                  <c:v>158439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E0-42F8-96F4-6CFA68F9C0B2}"/>
            </c:ext>
          </c:extLst>
        </c:ser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EE0-42F8-96F4-6CFA68F9C0B2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10407</c:v>
                </c:pt>
                <c:pt idx="1">
                  <c:v>8213</c:v>
                </c:pt>
                <c:pt idx="2">
                  <c:v>6623</c:v>
                </c:pt>
                <c:pt idx="3">
                  <c:v>10433</c:v>
                </c:pt>
                <c:pt idx="4">
                  <c:v>11499</c:v>
                </c:pt>
                <c:pt idx="5">
                  <c:v>6475</c:v>
                </c:pt>
                <c:pt idx="6">
                  <c:v>40192</c:v>
                </c:pt>
                <c:pt idx="7">
                  <c:v>5290</c:v>
                </c:pt>
                <c:pt idx="8">
                  <c:v>6718</c:v>
                </c:pt>
                <c:pt idx="9">
                  <c:v>4935</c:v>
                </c:pt>
                <c:pt idx="10">
                  <c:v>3869</c:v>
                </c:pt>
                <c:pt idx="11">
                  <c:v>4602</c:v>
                </c:pt>
                <c:pt idx="12">
                  <c:v>119256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EE0-42F8-96F4-6CFA68F9C0B2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EE0-42F8-96F4-6CFA68F9C0B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12626</c:v>
                </c:pt>
                <c:pt idx="1">
                  <c:v>7310</c:v>
                </c:pt>
                <c:pt idx="2">
                  <c:v>3120</c:v>
                </c:pt>
                <c:pt idx="3">
                  <c:v>932</c:v>
                </c:pt>
                <c:pt idx="4">
                  <c:v>3865</c:v>
                </c:pt>
                <c:pt idx="5">
                  <c:v>23762</c:v>
                </c:pt>
                <c:pt idx="6">
                  <c:v>44490</c:v>
                </c:pt>
                <c:pt idx="7">
                  <c:v>16051</c:v>
                </c:pt>
                <c:pt idx="8">
                  <c:v>28344</c:v>
                </c:pt>
                <c:pt idx="9">
                  <c:v>8019</c:v>
                </c:pt>
                <c:pt idx="10">
                  <c:v>9833</c:v>
                </c:pt>
                <c:pt idx="11">
                  <c:v>15115</c:v>
                </c:pt>
                <c:pt idx="12">
                  <c:v>173467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EE0-42F8-96F4-6CFA68F9C0B2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EE0-42F8-96F4-6CFA68F9C0B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EE0-42F8-96F4-6CFA68F9C0B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12040</c:v>
                </c:pt>
                <c:pt idx="1">
                  <c:v>13841</c:v>
                </c:pt>
                <c:pt idx="2">
                  <c:v>8452</c:v>
                </c:pt>
                <c:pt idx="3">
                  <c:v>21455</c:v>
                </c:pt>
                <c:pt idx="4">
                  <c:v>39819</c:v>
                </c:pt>
                <c:pt idx="5">
                  <c:v>29035</c:v>
                </c:pt>
                <c:pt idx="6">
                  <c:v>20634</c:v>
                </c:pt>
                <c:pt idx="7">
                  <c:v>35528</c:v>
                </c:pt>
                <c:pt idx="8">
                  <c:v>26145</c:v>
                </c:pt>
                <c:pt idx="12">
                  <c:v>206949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EE0-42F8-96F4-6CFA68F9C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EE0-42F8-96F4-6CFA68F9C0B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EE0-42F8-96F4-6CFA68F9C0B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EE0-42F8-96F4-6CFA68F9C0B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EE0-42F8-96F4-6CFA68F9C0B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EE0-42F8-96F4-6CFA68F9C0B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EE0-42F8-96F4-6CFA68F9C0B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EE0-42F8-96F4-6CFA68F9C0B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EE0-42F8-96F4-6CFA68F9C0B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EE0-42F8-96F4-6CFA68F9C0B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EE0-42F8-96F4-6CFA68F9C0B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EE0-42F8-96F4-6CFA68F9C0B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EE0-42F8-96F4-6CFA68F9C0B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EE0-42F8-96F4-6CFA68F9C0B2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-4.6412165373039715E-2</c:v>
                </c:pt>
                <c:pt idx="1">
                  <c:v>0.89343365253077978</c:v>
                </c:pt>
                <c:pt idx="2">
                  <c:v>1.7089743589743591</c:v>
                </c:pt>
                <c:pt idx="3">
                  <c:v>22.02038626609442</c:v>
                </c:pt>
                <c:pt idx="4">
                  <c:v>9.3024579560155232</c:v>
                </c:pt>
                <c:pt idx="5">
                  <c:v>0.22190893022472857</c:v>
                </c:pt>
                <c:pt idx="6">
                  <c:v>-0.53621038435603507</c:v>
                </c:pt>
                <c:pt idx="7">
                  <c:v>1.2134446451934457</c:v>
                </c:pt>
                <c:pt idx="8">
                  <c:v>-7.7582557154953435E-2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0.47294661921708192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EE0-42F8-96F4-6CFA68F9C0B2}"/>
            </c:ext>
          </c:extLst>
        </c:ser>
        <c:ser>
          <c:idx val="4"/>
          <c:order val="5"/>
          <c:tx>
            <c:strRef>
              <c:f>'Pernoctaciones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TF'!$O$31:$O$43</c:f>
              <c:numCache>
                <c:formatCode>0.0%</c:formatCode>
                <c:ptCount val="13"/>
                <c:pt idx="0">
                  <c:v>1.1875</c:v>
                </c:pt>
                <c:pt idx="1">
                  <c:v>1.3676017789941839</c:v>
                </c:pt>
                <c:pt idx="2">
                  <c:v>2.6849714493986099E-2</c:v>
                </c:pt>
                <c:pt idx="3">
                  <c:v>2.1551470588235295</c:v>
                </c:pt>
                <c:pt idx="4">
                  <c:v>2.8693032747060538</c:v>
                </c:pt>
                <c:pt idx="5">
                  <c:v>0.82794006547469157</c:v>
                </c:pt>
                <c:pt idx="6">
                  <c:v>-0.21018181818181814</c:v>
                </c:pt>
                <c:pt idx="7">
                  <c:v>0.26582819681476466</c:v>
                </c:pt>
                <c:pt idx="8">
                  <c:v>0.21271858620529716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0.61292057331244587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EE0-42F8-96F4-6CFA68F9C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A12-4135-A639-6F6B4CC6EE4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TF'!$C$53:$C$65</c:f>
              <c:numCache>
                <c:formatCode>#,##0</c:formatCode>
                <c:ptCount val="13"/>
                <c:pt idx="0">
                  <c:v>713</c:v>
                </c:pt>
                <c:pt idx="1">
                  <c:v>1085</c:v>
                </c:pt>
                <c:pt idx="2">
                  <c:v>1128</c:v>
                </c:pt>
                <c:pt idx="3">
                  <c:v>1060</c:v>
                </c:pt>
                <c:pt idx="4">
                  <c:v>1185</c:v>
                </c:pt>
                <c:pt idx="5">
                  <c:v>1827</c:v>
                </c:pt>
                <c:pt idx="6">
                  <c:v>2926</c:v>
                </c:pt>
                <c:pt idx="7">
                  <c:v>2769</c:v>
                </c:pt>
                <c:pt idx="8">
                  <c:v>2565</c:v>
                </c:pt>
                <c:pt idx="9">
                  <c:v>1476</c:v>
                </c:pt>
                <c:pt idx="10">
                  <c:v>970</c:v>
                </c:pt>
                <c:pt idx="11">
                  <c:v>1448</c:v>
                </c:pt>
                <c:pt idx="12">
                  <c:v>19152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12-4135-A639-6F6B4CC6EE47}"/>
            </c:ext>
          </c:extLst>
        </c:ser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A12-4135-A639-6F6B4CC6EE47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796</c:v>
                </c:pt>
                <c:pt idx="1">
                  <c:v>882</c:v>
                </c:pt>
                <c:pt idx="2">
                  <c:v>766</c:v>
                </c:pt>
                <c:pt idx="3">
                  <c:v>712</c:v>
                </c:pt>
                <c:pt idx="4">
                  <c:v>712</c:v>
                </c:pt>
                <c:pt idx="5">
                  <c:v>194</c:v>
                </c:pt>
                <c:pt idx="6">
                  <c:v>1113</c:v>
                </c:pt>
                <c:pt idx="7">
                  <c:v>529</c:v>
                </c:pt>
                <c:pt idx="8">
                  <c:v>971</c:v>
                </c:pt>
                <c:pt idx="9">
                  <c:v>904</c:v>
                </c:pt>
                <c:pt idx="10">
                  <c:v>707</c:v>
                </c:pt>
                <c:pt idx="11">
                  <c:v>751</c:v>
                </c:pt>
                <c:pt idx="12">
                  <c:v>9037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12-4135-A639-6F6B4CC6EE47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A12-4135-A639-6F6B4CC6EE4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548</c:v>
                </c:pt>
                <c:pt idx="1">
                  <c:v>324</c:v>
                </c:pt>
                <c:pt idx="2">
                  <c:v>635</c:v>
                </c:pt>
                <c:pt idx="3">
                  <c:v>169</c:v>
                </c:pt>
                <c:pt idx="4">
                  <c:v>929</c:v>
                </c:pt>
                <c:pt idx="5">
                  <c:v>1656</c:v>
                </c:pt>
                <c:pt idx="6">
                  <c:v>2424</c:v>
                </c:pt>
                <c:pt idx="7">
                  <c:v>2462</c:v>
                </c:pt>
                <c:pt idx="8">
                  <c:v>1565</c:v>
                </c:pt>
                <c:pt idx="9">
                  <c:v>1500</c:v>
                </c:pt>
                <c:pt idx="10">
                  <c:v>940</c:v>
                </c:pt>
                <c:pt idx="11">
                  <c:v>1917</c:v>
                </c:pt>
                <c:pt idx="12">
                  <c:v>15069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A12-4135-A639-6F6B4CC6EE47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A12-4135-A639-6F6B4CC6EE4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A12-4135-A639-6F6B4CC6EE4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962</c:v>
                </c:pt>
                <c:pt idx="1">
                  <c:v>1508</c:v>
                </c:pt>
                <c:pt idx="2">
                  <c:v>1613</c:v>
                </c:pt>
                <c:pt idx="3">
                  <c:v>3327</c:v>
                </c:pt>
                <c:pt idx="4">
                  <c:v>1994</c:v>
                </c:pt>
                <c:pt idx="5">
                  <c:v>1518</c:v>
                </c:pt>
                <c:pt idx="6">
                  <c:v>2188</c:v>
                </c:pt>
                <c:pt idx="7">
                  <c:v>2816</c:v>
                </c:pt>
                <c:pt idx="8">
                  <c:v>2001</c:v>
                </c:pt>
                <c:pt idx="12">
                  <c:v>17927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A12-4135-A639-6F6B4CC6E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A12-4135-A639-6F6B4CC6EE4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A12-4135-A639-6F6B4CC6EE4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A12-4135-A639-6F6B4CC6EE4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A12-4135-A639-6F6B4CC6EE4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A12-4135-A639-6F6B4CC6EE4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A12-4135-A639-6F6B4CC6EE4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A12-4135-A639-6F6B4CC6EE4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A12-4135-A639-6F6B4CC6EE4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A12-4135-A639-6F6B4CC6EE4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A12-4135-A639-6F6B4CC6EE4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A12-4135-A639-6F6B4CC6EE4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A12-4135-A639-6F6B4CC6EE4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A12-4135-A639-6F6B4CC6EE47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0.75547445255474455</c:v>
                </c:pt>
                <c:pt idx="1">
                  <c:v>3.6543209876543212</c:v>
                </c:pt>
                <c:pt idx="2">
                  <c:v>1.5401574803149605</c:v>
                </c:pt>
                <c:pt idx="3">
                  <c:v>18.68639053254438</c:v>
                </c:pt>
                <c:pt idx="4">
                  <c:v>1.146393972012917</c:v>
                </c:pt>
                <c:pt idx="5">
                  <c:v>-8.333333333333337E-2</c:v>
                </c:pt>
                <c:pt idx="6">
                  <c:v>-9.7359735973597372E-2</c:v>
                </c:pt>
                <c:pt idx="7">
                  <c:v>0.14378554021121048</c:v>
                </c:pt>
                <c:pt idx="8">
                  <c:v>0.27859424920127807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0.67354368932038833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A12-4135-A639-6F6B4CC6EE47}"/>
            </c:ext>
          </c:extLst>
        </c:ser>
        <c:ser>
          <c:idx val="4"/>
          <c:order val="5"/>
          <c:tx>
            <c:strRef>
              <c:f>'Viajeros entr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TF'!$O$53:$O$65</c:f>
              <c:numCache>
                <c:formatCode>0.0%</c:formatCode>
                <c:ptCount val="13"/>
                <c:pt idx="0">
                  <c:v>0.34922861150070128</c:v>
                </c:pt>
                <c:pt idx="1">
                  <c:v>0.38986175115207367</c:v>
                </c:pt>
                <c:pt idx="2">
                  <c:v>0.42996453900709231</c:v>
                </c:pt>
                <c:pt idx="3">
                  <c:v>2.138679245283019</c:v>
                </c:pt>
                <c:pt idx="4">
                  <c:v>0.68270042194092828</c:v>
                </c:pt>
                <c:pt idx="5">
                  <c:v>-0.1691297208538588</c:v>
                </c:pt>
                <c:pt idx="6">
                  <c:v>-0.25222146274777857</c:v>
                </c:pt>
                <c:pt idx="7">
                  <c:v>1.6973636691946625E-2</c:v>
                </c:pt>
                <c:pt idx="8">
                  <c:v>-0.21988304093567257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0.17492462970245115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A12-4135-A639-6F6B4CC6E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6F-4ABB-ADE1-0A402E86C84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TF'!$C$53:$C$65</c:f>
              <c:numCache>
                <c:formatCode>#,##0</c:formatCode>
                <c:ptCount val="13"/>
                <c:pt idx="0">
                  <c:v>3888</c:v>
                </c:pt>
                <c:pt idx="1">
                  <c:v>4221</c:v>
                </c:pt>
                <c:pt idx="2">
                  <c:v>5118</c:v>
                </c:pt>
                <c:pt idx="3">
                  <c:v>5775</c:v>
                </c:pt>
                <c:pt idx="4">
                  <c:v>5027</c:v>
                </c:pt>
                <c:pt idx="5">
                  <c:v>7623</c:v>
                </c:pt>
                <c:pt idx="6">
                  <c:v>14653</c:v>
                </c:pt>
                <c:pt idx="7">
                  <c:v>15145</c:v>
                </c:pt>
                <c:pt idx="8">
                  <c:v>11090</c:v>
                </c:pt>
                <c:pt idx="9">
                  <c:v>6004</c:v>
                </c:pt>
                <c:pt idx="10">
                  <c:v>4626</c:v>
                </c:pt>
                <c:pt idx="11">
                  <c:v>7277</c:v>
                </c:pt>
                <c:pt idx="12">
                  <c:v>90447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6F-4ABB-ADE1-0A402E86C846}"/>
            </c:ext>
          </c:extLst>
        </c:ser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86F-4ABB-ADE1-0A402E86C846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4551</c:v>
                </c:pt>
                <c:pt idx="1">
                  <c:v>3869</c:v>
                </c:pt>
                <c:pt idx="2">
                  <c:v>3001</c:v>
                </c:pt>
                <c:pt idx="3">
                  <c:v>3344</c:v>
                </c:pt>
                <c:pt idx="4">
                  <c:v>2914</c:v>
                </c:pt>
                <c:pt idx="5">
                  <c:v>838</c:v>
                </c:pt>
                <c:pt idx="6">
                  <c:v>7079</c:v>
                </c:pt>
                <c:pt idx="7">
                  <c:v>4021</c:v>
                </c:pt>
                <c:pt idx="8">
                  <c:v>5575</c:v>
                </c:pt>
                <c:pt idx="9">
                  <c:v>4051</c:v>
                </c:pt>
                <c:pt idx="10">
                  <c:v>3662</c:v>
                </c:pt>
                <c:pt idx="11">
                  <c:v>3633</c:v>
                </c:pt>
                <c:pt idx="12">
                  <c:v>46538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6F-4ABB-ADE1-0A402E86C846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86F-4ABB-ADE1-0A402E86C84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3800</c:v>
                </c:pt>
                <c:pt idx="1">
                  <c:v>1381</c:v>
                </c:pt>
                <c:pt idx="2">
                  <c:v>2585</c:v>
                </c:pt>
                <c:pt idx="3">
                  <c:v>784</c:v>
                </c:pt>
                <c:pt idx="4">
                  <c:v>3554</c:v>
                </c:pt>
                <c:pt idx="5">
                  <c:v>8062</c:v>
                </c:pt>
                <c:pt idx="6">
                  <c:v>16421</c:v>
                </c:pt>
                <c:pt idx="7">
                  <c:v>15031</c:v>
                </c:pt>
                <c:pt idx="8">
                  <c:v>8587</c:v>
                </c:pt>
                <c:pt idx="9">
                  <c:v>7767</c:v>
                </c:pt>
                <c:pt idx="10">
                  <c:v>5046</c:v>
                </c:pt>
                <c:pt idx="11">
                  <c:v>8911</c:v>
                </c:pt>
                <c:pt idx="12">
                  <c:v>81929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86F-4ABB-ADE1-0A402E86C846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86F-4ABB-ADE1-0A402E86C84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86F-4ABB-ADE1-0A402E86C84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5669</c:v>
                </c:pt>
                <c:pt idx="1">
                  <c:v>6599</c:v>
                </c:pt>
                <c:pt idx="2">
                  <c:v>7711</c:v>
                </c:pt>
                <c:pt idx="3">
                  <c:v>20810</c:v>
                </c:pt>
                <c:pt idx="4">
                  <c:v>12704</c:v>
                </c:pt>
                <c:pt idx="5">
                  <c:v>8969</c:v>
                </c:pt>
                <c:pt idx="6">
                  <c:v>13575</c:v>
                </c:pt>
                <c:pt idx="7">
                  <c:v>16494</c:v>
                </c:pt>
                <c:pt idx="8">
                  <c:v>11149</c:v>
                </c:pt>
                <c:pt idx="12">
                  <c:v>103680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86F-4ABB-ADE1-0A402E86C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86F-4ABB-ADE1-0A402E86C84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86F-4ABB-ADE1-0A402E86C84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86F-4ABB-ADE1-0A402E86C84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86F-4ABB-ADE1-0A402E86C84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86F-4ABB-ADE1-0A402E86C84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86F-4ABB-ADE1-0A402E86C84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86F-4ABB-ADE1-0A402E86C84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86F-4ABB-ADE1-0A402E86C84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86F-4ABB-ADE1-0A402E86C84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86F-4ABB-ADE1-0A402E86C84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86F-4ABB-ADE1-0A402E86C84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86F-4ABB-ADE1-0A402E86C84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86F-4ABB-ADE1-0A402E86C846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0.49184210526315786</c:v>
                </c:pt>
                <c:pt idx="1">
                  <c:v>3.7784214337436639</c:v>
                </c:pt>
                <c:pt idx="2">
                  <c:v>1.9829787234042553</c:v>
                </c:pt>
                <c:pt idx="3">
                  <c:v>25.543367346938776</c:v>
                </c:pt>
                <c:pt idx="4">
                  <c:v>2.5745638716938659</c:v>
                </c:pt>
                <c:pt idx="5">
                  <c:v>0.11250310096750193</c:v>
                </c:pt>
                <c:pt idx="6">
                  <c:v>-0.17331465805980151</c:v>
                </c:pt>
                <c:pt idx="7">
                  <c:v>9.7332180161000537E-2</c:v>
                </c:pt>
                <c:pt idx="8">
                  <c:v>0.29835798299755445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0.72211610331367826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86F-4ABB-ADE1-0A402E86C846}"/>
            </c:ext>
          </c:extLst>
        </c:ser>
        <c:ser>
          <c:idx val="4"/>
          <c:order val="5"/>
          <c:tx>
            <c:strRef>
              <c:f>'Pernoctaciones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TF'!$O$53:$O$65</c:f>
              <c:numCache>
                <c:formatCode>0.0%</c:formatCode>
                <c:ptCount val="13"/>
                <c:pt idx="0">
                  <c:v>0.45807613168724282</c:v>
                </c:pt>
                <c:pt idx="1">
                  <c:v>0.56337360814972759</c:v>
                </c:pt>
                <c:pt idx="2">
                  <c:v>0.50664322000781548</c:v>
                </c:pt>
                <c:pt idx="3">
                  <c:v>2.6034632034632033</c:v>
                </c:pt>
                <c:pt idx="4">
                  <c:v>1.5271533717923216</c:v>
                </c:pt>
                <c:pt idx="5">
                  <c:v>0.17657090384363117</c:v>
                </c:pt>
                <c:pt idx="6">
                  <c:v>-7.3568552514843399E-2</c:v>
                </c:pt>
                <c:pt idx="7">
                  <c:v>8.9072301089468509E-2</c:v>
                </c:pt>
                <c:pt idx="8">
                  <c:v>5.3201082055907012E-3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0.42928039702233245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86F-4ABB-ADE1-0A402E86C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643-44C6-A251-0AD9EBCE16D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TF'!$C$75:$C$87</c:f>
              <c:numCache>
                <c:formatCode>#,##0</c:formatCode>
                <c:ptCount val="13"/>
                <c:pt idx="0">
                  <c:v>1616</c:v>
                </c:pt>
                <c:pt idx="1">
                  <c:v>1625</c:v>
                </c:pt>
                <c:pt idx="2">
                  <c:v>3113</c:v>
                </c:pt>
                <c:pt idx="3">
                  <c:v>1025</c:v>
                </c:pt>
                <c:pt idx="4">
                  <c:v>5264</c:v>
                </c:pt>
                <c:pt idx="5">
                  <c:v>8261</c:v>
                </c:pt>
                <c:pt idx="6">
                  <c:v>11472</c:v>
                </c:pt>
                <c:pt idx="7">
                  <c:v>12922</c:v>
                </c:pt>
                <c:pt idx="8">
                  <c:v>10469</c:v>
                </c:pt>
                <c:pt idx="9">
                  <c:v>5874</c:v>
                </c:pt>
                <c:pt idx="10">
                  <c:v>3344</c:v>
                </c:pt>
                <c:pt idx="11">
                  <c:v>3007</c:v>
                </c:pt>
                <c:pt idx="12">
                  <c:v>67992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43-44C6-A251-0AD9EBCE16D8}"/>
            </c:ext>
          </c:extLst>
        </c:ser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643-44C6-A251-0AD9EBCE16D8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5856</c:v>
                </c:pt>
                <c:pt idx="1">
                  <c:v>4344</c:v>
                </c:pt>
                <c:pt idx="2">
                  <c:v>3622</c:v>
                </c:pt>
                <c:pt idx="3">
                  <c:v>7089</c:v>
                </c:pt>
                <c:pt idx="4">
                  <c:v>8585</c:v>
                </c:pt>
                <c:pt idx="5">
                  <c:v>5637</c:v>
                </c:pt>
                <c:pt idx="6">
                  <c:v>33113</c:v>
                </c:pt>
                <c:pt idx="7">
                  <c:v>1269</c:v>
                </c:pt>
                <c:pt idx="8">
                  <c:v>1143</c:v>
                </c:pt>
                <c:pt idx="9">
                  <c:v>884</c:v>
                </c:pt>
                <c:pt idx="10">
                  <c:v>207</c:v>
                </c:pt>
                <c:pt idx="11">
                  <c:v>969</c:v>
                </c:pt>
                <c:pt idx="12">
                  <c:v>72718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43-44C6-A251-0AD9EBCE16D8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643-44C6-A251-0AD9EBCE16D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8826</c:v>
                </c:pt>
                <c:pt idx="1">
                  <c:v>5929</c:v>
                </c:pt>
                <c:pt idx="2">
                  <c:v>535</c:v>
                </c:pt>
                <c:pt idx="3">
                  <c:v>148</c:v>
                </c:pt>
                <c:pt idx="4">
                  <c:v>311</c:v>
                </c:pt>
                <c:pt idx="5">
                  <c:v>15700</c:v>
                </c:pt>
                <c:pt idx="6">
                  <c:v>28069</c:v>
                </c:pt>
                <c:pt idx="7">
                  <c:v>1020</c:v>
                </c:pt>
                <c:pt idx="8">
                  <c:v>19757</c:v>
                </c:pt>
                <c:pt idx="9">
                  <c:v>252</c:v>
                </c:pt>
                <c:pt idx="10">
                  <c:v>4787</c:v>
                </c:pt>
                <c:pt idx="11">
                  <c:v>6204</c:v>
                </c:pt>
                <c:pt idx="12">
                  <c:v>91538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43-44C6-A251-0AD9EBCE16D8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643-44C6-A251-0AD9EBCE16D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643-44C6-A251-0AD9EBCE16D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6371</c:v>
                </c:pt>
                <c:pt idx="1">
                  <c:v>7242</c:v>
                </c:pt>
                <c:pt idx="2">
                  <c:v>741</c:v>
                </c:pt>
                <c:pt idx="3">
                  <c:v>645</c:v>
                </c:pt>
                <c:pt idx="4">
                  <c:v>27115</c:v>
                </c:pt>
                <c:pt idx="5">
                  <c:v>20066</c:v>
                </c:pt>
                <c:pt idx="6">
                  <c:v>7059</c:v>
                </c:pt>
                <c:pt idx="7">
                  <c:v>19034</c:v>
                </c:pt>
                <c:pt idx="8">
                  <c:v>14996</c:v>
                </c:pt>
                <c:pt idx="12">
                  <c:v>103269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643-44C6-A251-0AD9EBCE16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643-44C6-A251-0AD9EBCE16D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643-44C6-A251-0AD9EBCE16D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643-44C6-A251-0AD9EBCE16D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43-44C6-A251-0AD9EBCE16D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43-44C6-A251-0AD9EBCE16D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43-44C6-A251-0AD9EBCE16D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643-44C6-A251-0AD9EBCE16D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643-44C6-A251-0AD9EBCE16D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643-44C6-A251-0AD9EBCE16D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643-44C6-A251-0AD9EBCE16D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643-44C6-A251-0AD9EBCE16D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643-44C6-A251-0AD9EBCE16D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643-44C6-A251-0AD9EBCE16D8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-0.27815544980738727</c:v>
                </c:pt>
                <c:pt idx="1">
                  <c:v>0.22145387080452017</c:v>
                </c:pt>
                <c:pt idx="2">
                  <c:v>0.38504672897196257</c:v>
                </c:pt>
                <c:pt idx="3">
                  <c:v>3.3581081081081079</c:v>
                </c:pt>
                <c:pt idx="4">
                  <c:v>86.186495176848879</c:v>
                </c:pt>
                <c:pt idx="5">
                  <c:v>0.27808917197452221</c:v>
                </c:pt>
                <c:pt idx="6">
                  <c:v>-0.74851259396487224</c:v>
                </c:pt>
                <c:pt idx="7">
                  <c:v>17.66078431372549</c:v>
                </c:pt>
                <c:pt idx="8">
                  <c:v>-0.24097788125727593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0.28611993274799175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643-44C6-A251-0AD9EBCE16D8}"/>
            </c:ext>
          </c:extLst>
        </c:ser>
        <c:ser>
          <c:idx val="4"/>
          <c:order val="5"/>
          <c:tx>
            <c:strRef>
              <c:f>'Pernoctaciones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TF'!$O$75:$O$87</c:f>
              <c:numCache>
                <c:formatCode>0.0%</c:formatCode>
                <c:ptCount val="13"/>
                <c:pt idx="0">
                  <c:v>2.942450495049505</c:v>
                </c:pt>
                <c:pt idx="1">
                  <c:v>3.4566153846153842</c:v>
                </c:pt>
                <c:pt idx="2">
                  <c:v>-0.76196594924510119</c:v>
                </c:pt>
                <c:pt idx="3">
                  <c:v>-0.37073170731707317</c:v>
                </c:pt>
                <c:pt idx="4">
                  <c:v>4.1510258358662613</c:v>
                </c:pt>
                <c:pt idx="5">
                  <c:v>1.4290037525723278</c:v>
                </c:pt>
                <c:pt idx="6">
                  <c:v>-0.38467573221757323</c:v>
                </c:pt>
                <c:pt idx="7">
                  <c:v>0.4729917969354589</c:v>
                </c:pt>
                <c:pt idx="8">
                  <c:v>0.43241952430986719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0.85179407176287047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643-44C6-A251-0AD9EBCE16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0A5-4476-B6EA-318434B2A03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TF'!$C$97:$C$109</c:f>
              <c:numCache>
                <c:formatCode>#,##0</c:formatCode>
                <c:ptCount val="13"/>
                <c:pt idx="0">
                  <c:v>59228</c:v>
                </c:pt>
                <c:pt idx="1">
                  <c:v>61114</c:v>
                </c:pt>
                <c:pt idx="2">
                  <c:v>55978</c:v>
                </c:pt>
                <c:pt idx="3">
                  <c:v>67913</c:v>
                </c:pt>
                <c:pt idx="4">
                  <c:v>45595</c:v>
                </c:pt>
                <c:pt idx="5">
                  <c:v>46171</c:v>
                </c:pt>
                <c:pt idx="6">
                  <c:v>54254</c:v>
                </c:pt>
                <c:pt idx="7">
                  <c:v>66441</c:v>
                </c:pt>
                <c:pt idx="8">
                  <c:v>45913</c:v>
                </c:pt>
                <c:pt idx="9">
                  <c:v>61834</c:v>
                </c:pt>
                <c:pt idx="10">
                  <c:v>56263</c:v>
                </c:pt>
                <c:pt idx="11">
                  <c:v>55385</c:v>
                </c:pt>
                <c:pt idx="12">
                  <c:v>676089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A5-4476-B6EA-318434B2A034}"/>
            </c:ext>
          </c:extLst>
        </c:ser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0A5-4476-B6EA-318434B2A034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60290</c:v>
                </c:pt>
                <c:pt idx="1">
                  <c:v>48282</c:v>
                </c:pt>
                <c:pt idx="2">
                  <c:v>61774</c:v>
                </c:pt>
                <c:pt idx="3">
                  <c:v>65836</c:v>
                </c:pt>
                <c:pt idx="4">
                  <c:v>56962</c:v>
                </c:pt>
                <c:pt idx="5">
                  <c:v>44414</c:v>
                </c:pt>
                <c:pt idx="6">
                  <c:v>97176</c:v>
                </c:pt>
                <c:pt idx="7">
                  <c:v>120327</c:v>
                </c:pt>
                <c:pt idx="8">
                  <c:v>67772</c:v>
                </c:pt>
                <c:pt idx="9">
                  <c:v>91297</c:v>
                </c:pt>
                <c:pt idx="10">
                  <c:v>93087</c:v>
                </c:pt>
                <c:pt idx="11">
                  <c:v>88224</c:v>
                </c:pt>
                <c:pt idx="12">
                  <c:v>895441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0A5-4476-B6EA-318434B2A034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0A5-4476-B6EA-318434B2A03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107519</c:v>
                </c:pt>
                <c:pt idx="1">
                  <c:v>109366</c:v>
                </c:pt>
                <c:pt idx="2">
                  <c:v>104602</c:v>
                </c:pt>
                <c:pt idx="3">
                  <c:v>70561</c:v>
                </c:pt>
                <c:pt idx="4">
                  <c:v>37256</c:v>
                </c:pt>
                <c:pt idx="5">
                  <c:v>37592</c:v>
                </c:pt>
                <c:pt idx="6">
                  <c:v>88132</c:v>
                </c:pt>
                <c:pt idx="7">
                  <c:v>55634</c:v>
                </c:pt>
                <c:pt idx="8">
                  <c:v>38580</c:v>
                </c:pt>
                <c:pt idx="9">
                  <c:v>95056</c:v>
                </c:pt>
                <c:pt idx="10">
                  <c:v>60657</c:v>
                </c:pt>
                <c:pt idx="11">
                  <c:v>56527</c:v>
                </c:pt>
                <c:pt idx="12">
                  <c:v>861482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0A5-4476-B6EA-318434B2A034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0A5-4476-B6EA-318434B2A03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0A5-4476-B6EA-318434B2A03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77451</c:v>
                </c:pt>
                <c:pt idx="1">
                  <c:v>131797</c:v>
                </c:pt>
                <c:pt idx="2">
                  <c:v>120644</c:v>
                </c:pt>
                <c:pt idx="3">
                  <c:v>101126</c:v>
                </c:pt>
                <c:pt idx="4">
                  <c:v>84965</c:v>
                </c:pt>
                <c:pt idx="5">
                  <c:v>49492</c:v>
                </c:pt>
                <c:pt idx="6">
                  <c:v>78876</c:v>
                </c:pt>
                <c:pt idx="7">
                  <c:v>132665</c:v>
                </c:pt>
                <c:pt idx="8">
                  <c:v>55604</c:v>
                </c:pt>
                <c:pt idx="12">
                  <c:v>832620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0A5-4476-B6EA-318434B2A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0A5-4476-B6EA-318434B2A03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0A5-4476-B6EA-318434B2A03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0A5-4476-B6EA-318434B2A03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0A5-4476-B6EA-318434B2A03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0A5-4476-B6EA-318434B2A03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0A5-4476-B6EA-318434B2A03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0A5-4476-B6EA-318434B2A03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0A5-4476-B6EA-318434B2A03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0A5-4476-B6EA-318434B2A03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0A5-4476-B6EA-318434B2A03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0A5-4476-B6EA-318434B2A03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0A5-4476-B6EA-318434B2A03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0A5-4476-B6EA-318434B2A034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-0.27965289855746422</c:v>
                </c:pt>
                <c:pt idx="1">
                  <c:v>0.20510030539655832</c:v>
                </c:pt>
                <c:pt idx="2">
                  <c:v>0.15336226840786993</c:v>
                </c:pt>
                <c:pt idx="3">
                  <c:v>0.43317129859270698</c:v>
                </c:pt>
                <c:pt idx="4">
                  <c:v>1.2805722568176936</c:v>
                </c:pt>
                <c:pt idx="5">
                  <c:v>0.31655671419450937</c:v>
                </c:pt>
                <c:pt idx="6">
                  <c:v>-0.10502428175917944</c:v>
                </c:pt>
                <c:pt idx="7">
                  <c:v>1.3846029406478051</c:v>
                </c:pt>
                <c:pt idx="8">
                  <c:v>0.44126490409538621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0.28244937943016635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0A5-4476-B6EA-318434B2A034}"/>
            </c:ext>
          </c:extLst>
        </c:ser>
        <c:ser>
          <c:idx val="4"/>
          <c:order val="5"/>
          <c:tx>
            <c:strRef>
              <c:f>'Pernoctaciones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TF'!$O$97:$O$109</c:f>
              <c:numCache>
                <c:formatCode>0.0%</c:formatCode>
                <c:ptCount val="13"/>
                <c:pt idx="0">
                  <c:v>0.30767542378604706</c:v>
                </c:pt>
                <c:pt idx="1">
                  <c:v>1.1565762345780017</c:v>
                </c:pt>
                <c:pt idx="2">
                  <c:v>1.1552038300761014</c:v>
                </c:pt>
                <c:pt idx="3">
                  <c:v>0.48905216968768861</c:v>
                </c:pt>
                <c:pt idx="4">
                  <c:v>0.86347187191578034</c:v>
                </c:pt>
                <c:pt idx="5">
                  <c:v>7.1928266660891138E-2</c:v>
                </c:pt>
                <c:pt idx="6">
                  <c:v>0.45382828915840312</c:v>
                </c:pt>
                <c:pt idx="7">
                  <c:v>0.99673394440180019</c:v>
                </c:pt>
                <c:pt idx="8">
                  <c:v>0.21107311654651184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0.65660247469693012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0A5-4476-B6EA-318434B2A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527-4D00-8F50-249D221C328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TF'!$C$119:$C$131</c:f>
              <c:numCache>
                <c:formatCode>#,##0</c:formatCode>
                <c:ptCount val="13"/>
                <c:pt idx="0">
                  <c:v>23997</c:v>
                </c:pt>
                <c:pt idx="1">
                  <c:v>26467</c:v>
                </c:pt>
                <c:pt idx="2">
                  <c:v>22003</c:v>
                </c:pt>
                <c:pt idx="3">
                  <c:v>35632</c:v>
                </c:pt>
                <c:pt idx="4">
                  <c:v>19341</c:v>
                </c:pt>
                <c:pt idx="5">
                  <c:v>18937</c:v>
                </c:pt>
                <c:pt idx="6">
                  <c:v>23576</c:v>
                </c:pt>
                <c:pt idx="7">
                  <c:v>30809</c:v>
                </c:pt>
                <c:pt idx="8">
                  <c:v>16492</c:v>
                </c:pt>
                <c:pt idx="9">
                  <c:v>24965</c:v>
                </c:pt>
                <c:pt idx="10">
                  <c:v>19942</c:v>
                </c:pt>
                <c:pt idx="11">
                  <c:v>24154</c:v>
                </c:pt>
                <c:pt idx="12">
                  <c:v>286315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27-4D00-8F50-249D221C3281}"/>
            </c:ext>
          </c:extLst>
        </c:ser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527-4D00-8F50-249D221C3281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14615</c:v>
                </c:pt>
                <c:pt idx="1">
                  <c:v>17812</c:v>
                </c:pt>
                <c:pt idx="2">
                  <c:v>27034</c:v>
                </c:pt>
                <c:pt idx="3">
                  <c:v>36473</c:v>
                </c:pt>
                <c:pt idx="4">
                  <c:v>17702</c:v>
                </c:pt>
                <c:pt idx="5">
                  <c:v>19904</c:v>
                </c:pt>
                <c:pt idx="6">
                  <c:v>55357</c:v>
                </c:pt>
                <c:pt idx="7">
                  <c:v>79516</c:v>
                </c:pt>
                <c:pt idx="8">
                  <c:v>31051</c:v>
                </c:pt>
                <c:pt idx="9">
                  <c:v>40031</c:v>
                </c:pt>
                <c:pt idx="10">
                  <c:v>30508</c:v>
                </c:pt>
                <c:pt idx="11">
                  <c:v>29417</c:v>
                </c:pt>
                <c:pt idx="12">
                  <c:v>399420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27-4D00-8F50-249D221C3281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527-4D00-8F50-249D221C328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33856</c:v>
                </c:pt>
                <c:pt idx="1">
                  <c:v>34864</c:v>
                </c:pt>
                <c:pt idx="2">
                  <c:v>37980</c:v>
                </c:pt>
                <c:pt idx="3">
                  <c:v>32413</c:v>
                </c:pt>
                <c:pt idx="4">
                  <c:v>14386</c:v>
                </c:pt>
                <c:pt idx="5">
                  <c:v>10307</c:v>
                </c:pt>
                <c:pt idx="6">
                  <c:v>37244</c:v>
                </c:pt>
                <c:pt idx="7">
                  <c:v>27254</c:v>
                </c:pt>
                <c:pt idx="8">
                  <c:v>16616</c:v>
                </c:pt>
                <c:pt idx="9">
                  <c:v>26963</c:v>
                </c:pt>
                <c:pt idx="10">
                  <c:v>26952</c:v>
                </c:pt>
                <c:pt idx="11">
                  <c:v>25945</c:v>
                </c:pt>
                <c:pt idx="12">
                  <c:v>324780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527-4D00-8F50-249D221C3281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527-4D00-8F50-249D221C328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527-4D00-8F50-249D221C328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34817</c:v>
                </c:pt>
                <c:pt idx="1">
                  <c:v>37890</c:v>
                </c:pt>
                <c:pt idx="2">
                  <c:v>34272</c:v>
                </c:pt>
                <c:pt idx="3">
                  <c:v>40796</c:v>
                </c:pt>
                <c:pt idx="4">
                  <c:v>34295</c:v>
                </c:pt>
                <c:pt idx="5">
                  <c:v>27425</c:v>
                </c:pt>
                <c:pt idx="6">
                  <c:v>46489</c:v>
                </c:pt>
                <c:pt idx="7">
                  <c:v>71431</c:v>
                </c:pt>
                <c:pt idx="8">
                  <c:v>28214</c:v>
                </c:pt>
                <c:pt idx="12">
                  <c:v>355629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527-4D00-8F50-249D221C3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527-4D00-8F50-249D221C328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527-4D00-8F50-249D221C328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527-4D00-8F50-249D221C328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527-4D00-8F50-249D221C328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527-4D00-8F50-249D221C328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527-4D00-8F50-249D221C328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527-4D00-8F50-249D221C328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527-4D00-8F50-249D221C328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527-4D00-8F50-249D221C328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527-4D00-8F50-249D221C328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527-4D00-8F50-249D221C328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527-4D00-8F50-249D221C328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527-4D00-8F50-249D221C3281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2.8384924385633337E-2</c:v>
                </c:pt>
                <c:pt idx="1">
                  <c:v>8.679440110142278E-2</c:v>
                </c:pt>
                <c:pt idx="2">
                  <c:v>-9.7630331753554511E-2</c:v>
                </c:pt>
                <c:pt idx="3">
                  <c:v>0.25863079628544106</c:v>
                </c:pt>
                <c:pt idx="4">
                  <c:v>1.3839149172806895</c:v>
                </c:pt>
                <c:pt idx="5">
                  <c:v>1.6608130396817695</c:v>
                </c:pt>
                <c:pt idx="6">
                  <c:v>0.24822790248093662</c:v>
                </c:pt>
                <c:pt idx="7">
                  <c:v>1.6209363763117342</c:v>
                </c:pt>
                <c:pt idx="8">
                  <c:v>0.69800192585459797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0.45202106810387055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527-4D00-8F50-249D221C3281}"/>
            </c:ext>
          </c:extLst>
        </c:ser>
        <c:ser>
          <c:idx val="4"/>
          <c:order val="5"/>
          <c:tx>
            <c:strRef>
              <c:f>'Pernoctaciones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TF'!$O$119:$O$131</c:f>
              <c:numCache>
                <c:formatCode>0.0%</c:formatCode>
                <c:ptCount val="13"/>
                <c:pt idx="0">
                  <c:v>0.45088969454515149</c:v>
                </c:pt>
                <c:pt idx="1">
                  <c:v>0.43159406052820493</c:v>
                </c:pt>
                <c:pt idx="2">
                  <c:v>0.55760578102985958</c:v>
                </c:pt>
                <c:pt idx="3">
                  <c:v>0.1449259092950157</c:v>
                </c:pt>
                <c:pt idx="4">
                  <c:v>0.77317615428364617</c:v>
                </c:pt>
                <c:pt idx="5">
                  <c:v>0.44822305539420193</c:v>
                </c:pt>
                <c:pt idx="6">
                  <c:v>0.9718781812012216</c:v>
                </c:pt>
                <c:pt idx="7">
                  <c:v>1.3185108247589992</c:v>
                </c:pt>
                <c:pt idx="8">
                  <c:v>0.71076885762794073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0.63692728327211467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527-4D00-8F50-249D221C3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17-47FD-B4D5-57BEBBA846D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TF'!$C$141:$C$153</c:f>
              <c:numCache>
                <c:formatCode>#,##0</c:formatCode>
                <c:ptCount val="13"/>
                <c:pt idx="0">
                  <c:v>8754</c:v>
                </c:pt>
                <c:pt idx="1">
                  <c:v>9269</c:v>
                </c:pt>
                <c:pt idx="2">
                  <c:v>9148</c:v>
                </c:pt>
                <c:pt idx="3">
                  <c:v>7080</c:v>
                </c:pt>
                <c:pt idx="4">
                  <c:v>6466</c:v>
                </c:pt>
                <c:pt idx="5">
                  <c:v>6152</c:v>
                </c:pt>
                <c:pt idx="6">
                  <c:v>5273</c:v>
                </c:pt>
                <c:pt idx="7">
                  <c:v>5599</c:v>
                </c:pt>
                <c:pt idx="8">
                  <c:v>9196</c:v>
                </c:pt>
                <c:pt idx="9">
                  <c:v>10098</c:v>
                </c:pt>
                <c:pt idx="10">
                  <c:v>10588</c:v>
                </c:pt>
                <c:pt idx="11">
                  <c:v>6869</c:v>
                </c:pt>
                <c:pt idx="12">
                  <c:v>94492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17-47FD-B4D5-57BEBBA846DF}"/>
            </c:ext>
          </c:extLst>
        </c:ser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17-47FD-B4D5-57BEBBA846DF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2969</c:v>
                </c:pt>
                <c:pt idx="1">
                  <c:v>7286</c:v>
                </c:pt>
                <c:pt idx="2">
                  <c:v>12172</c:v>
                </c:pt>
                <c:pt idx="3">
                  <c:v>8715</c:v>
                </c:pt>
                <c:pt idx="4">
                  <c:v>3126</c:v>
                </c:pt>
                <c:pt idx="5">
                  <c:v>3591</c:v>
                </c:pt>
                <c:pt idx="6">
                  <c:v>1577</c:v>
                </c:pt>
                <c:pt idx="7">
                  <c:v>1422</c:v>
                </c:pt>
                <c:pt idx="8">
                  <c:v>2175</c:v>
                </c:pt>
                <c:pt idx="9">
                  <c:v>3026</c:v>
                </c:pt>
                <c:pt idx="10">
                  <c:v>6875</c:v>
                </c:pt>
                <c:pt idx="11">
                  <c:v>3771</c:v>
                </c:pt>
                <c:pt idx="12">
                  <c:v>56705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17-47FD-B4D5-57BEBBA846DF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17-47FD-B4D5-57BEBBA846D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7290</c:v>
                </c:pt>
                <c:pt idx="1">
                  <c:v>8763</c:v>
                </c:pt>
                <c:pt idx="2">
                  <c:v>6069</c:v>
                </c:pt>
                <c:pt idx="3">
                  <c:v>6686</c:v>
                </c:pt>
                <c:pt idx="4">
                  <c:v>2920</c:v>
                </c:pt>
                <c:pt idx="5">
                  <c:v>10666</c:v>
                </c:pt>
                <c:pt idx="6">
                  <c:v>4584</c:v>
                </c:pt>
                <c:pt idx="7">
                  <c:v>4882</c:v>
                </c:pt>
                <c:pt idx="8">
                  <c:v>3872</c:v>
                </c:pt>
                <c:pt idx="9">
                  <c:v>6685</c:v>
                </c:pt>
                <c:pt idx="10">
                  <c:v>14295</c:v>
                </c:pt>
                <c:pt idx="11">
                  <c:v>8580</c:v>
                </c:pt>
                <c:pt idx="12">
                  <c:v>85292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B17-47FD-B4D5-57BEBBA846DF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B17-47FD-B4D5-57BEBBA846D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B17-47FD-B4D5-57BEBBA846D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8477</c:v>
                </c:pt>
                <c:pt idx="1">
                  <c:v>10131</c:v>
                </c:pt>
                <c:pt idx="2">
                  <c:v>10656</c:v>
                </c:pt>
                <c:pt idx="3">
                  <c:v>4755</c:v>
                </c:pt>
                <c:pt idx="4">
                  <c:v>3337</c:v>
                </c:pt>
                <c:pt idx="5">
                  <c:v>2892</c:v>
                </c:pt>
                <c:pt idx="6">
                  <c:v>4680</c:v>
                </c:pt>
                <c:pt idx="7">
                  <c:v>3525</c:v>
                </c:pt>
                <c:pt idx="8">
                  <c:v>3058</c:v>
                </c:pt>
                <c:pt idx="12">
                  <c:v>51511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B17-47FD-B4D5-57BEBBA84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B17-47FD-B4D5-57BEBBA846D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B17-47FD-B4D5-57BEBBA846D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17-47FD-B4D5-57BEBBA846D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B17-47FD-B4D5-57BEBBA846D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17-47FD-B4D5-57BEBBA846D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17-47FD-B4D5-57BEBBA846D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B17-47FD-B4D5-57BEBBA846D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B17-47FD-B4D5-57BEBBA846D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B17-47FD-B4D5-57BEBBA846D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B17-47FD-B4D5-57BEBBA846D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B17-47FD-B4D5-57BEBBA846D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B17-47FD-B4D5-57BEBBA846D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B17-47FD-B4D5-57BEBBA846DF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0.16282578875171461</c:v>
                </c:pt>
                <c:pt idx="1">
                  <c:v>0.15611092091749401</c:v>
                </c:pt>
                <c:pt idx="2">
                  <c:v>0.75580820563519535</c:v>
                </c:pt>
                <c:pt idx="3">
                  <c:v>-0.28881244391265326</c:v>
                </c:pt>
                <c:pt idx="4">
                  <c:v>0.14280821917808217</c:v>
                </c:pt>
                <c:pt idx="5">
                  <c:v>-0.72885805362835177</c:v>
                </c:pt>
                <c:pt idx="6">
                  <c:v>2.0942408376963373E-2</c:v>
                </c:pt>
                <c:pt idx="7">
                  <c:v>-0.27795985251945921</c:v>
                </c:pt>
                <c:pt idx="8">
                  <c:v>-0.21022727272727271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-7.5737457833919497E-2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B17-47FD-B4D5-57BEBBA846DF}"/>
            </c:ext>
          </c:extLst>
        </c:ser>
        <c:ser>
          <c:idx val="4"/>
          <c:order val="5"/>
          <c:tx>
            <c:strRef>
              <c:f>'Pernoctaciones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TF'!$O$141:$O$153</c:f>
              <c:numCache>
                <c:formatCode>0.0%</c:formatCode>
                <c:ptCount val="13"/>
                <c:pt idx="0">
                  <c:v>-3.1642677633082039E-2</c:v>
                </c:pt>
                <c:pt idx="1">
                  <c:v>9.2998165929442322E-2</c:v>
                </c:pt>
                <c:pt idx="2">
                  <c:v>0.16484477481416704</c:v>
                </c:pt>
                <c:pt idx="3">
                  <c:v>-0.32838983050847459</c:v>
                </c:pt>
                <c:pt idx="4">
                  <c:v>-0.4839158676152181</c:v>
                </c:pt>
                <c:pt idx="5">
                  <c:v>-0.52990897269180759</c:v>
                </c:pt>
                <c:pt idx="6">
                  <c:v>-0.11245970036032615</c:v>
                </c:pt>
                <c:pt idx="7">
                  <c:v>-0.37042328987319162</c:v>
                </c:pt>
                <c:pt idx="8">
                  <c:v>-0.66746411483253587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-0.23045550293559613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B17-47FD-B4D5-57BEBBA84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D8A-4478-A618-DA87C6B6A6A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TF'!$C$163:$C$175</c:f>
              <c:numCache>
                <c:formatCode>#,##0</c:formatCode>
                <c:ptCount val="13"/>
                <c:pt idx="0">
                  <c:v>5488</c:v>
                </c:pt>
                <c:pt idx="1">
                  <c:v>6513</c:v>
                </c:pt>
                <c:pt idx="2">
                  <c:v>4616</c:v>
                </c:pt>
                <c:pt idx="3">
                  <c:v>8828</c:v>
                </c:pt>
                <c:pt idx="4">
                  <c:v>6209</c:v>
                </c:pt>
                <c:pt idx="5">
                  <c:v>4826</c:v>
                </c:pt>
                <c:pt idx="6">
                  <c:v>6398</c:v>
                </c:pt>
                <c:pt idx="7">
                  <c:v>8534</c:v>
                </c:pt>
                <c:pt idx="8">
                  <c:v>4889</c:v>
                </c:pt>
                <c:pt idx="9">
                  <c:v>8329</c:v>
                </c:pt>
                <c:pt idx="10">
                  <c:v>5757</c:v>
                </c:pt>
                <c:pt idx="11">
                  <c:v>4847</c:v>
                </c:pt>
                <c:pt idx="12">
                  <c:v>75234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8A-4478-A618-DA87C6B6A6AF}"/>
            </c:ext>
          </c:extLst>
        </c:ser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D8A-4478-A618-DA87C6B6A6AF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7772</c:v>
                </c:pt>
                <c:pt idx="1">
                  <c:v>4127</c:v>
                </c:pt>
                <c:pt idx="2">
                  <c:v>5526</c:v>
                </c:pt>
                <c:pt idx="3">
                  <c:v>5883</c:v>
                </c:pt>
                <c:pt idx="4">
                  <c:v>17440</c:v>
                </c:pt>
                <c:pt idx="5">
                  <c:v>4140</c:v>
                </c:pt>
                <c:pt idx="6">
                  <c:v>12259</c:v>
                </c:pt>
                <c:pt idx="7">
                  <c:v>12685</c:v>
                </c:pt>
                <c:pt idx="8">
                  <c:v>10452</c:v>
                </c:pt>
                <c:pt idx="9">
                  <c:v>20423</c:v>
                </c:pt>
                <c:pt idx="10">
                  <c:v>12938</c:v>
                </c:pt>
                <c:pt idx="11">
                  <c:v>13150</c:v>
                </c:pt>
                <c:pt idx="12">
                  <c:v>126795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8A-4478-A618-DA87C6B6A6AF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D8A-4478-A618-DA87C6B6A6A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15720</c:v>
                </c:pt>
                <c:pt idx="1">
                  <c:v>17689</c:v>
                </c:pt>
                <c:pt idx="2">
                  <c:v>14306</c:v>
                </c:pt>
                <c:pt idx="3">
                  <c:v>6324</c:v>
                </c:pt>
                <c:pt idx="4">
                  <c:v>4173</c:v>
                </c:pt>
                <c:pt idx="5">
                  <c:v>2887</c:v>
                </c:pt>
                <c:pt idx="6">
                  <c:v>12028</c:v>
                </c:pt>
                <c:pt idx="7">
                  <c:v>2059</c:v>
                </c:pt>
                <c:pt idx="8">
                  <c:v>2122</c:v>
                </c:pt>
                <c:pt idx="9">
                  <c:v>25712</c:v>
                </c:pt>
                <c:pt idx="10">
                  <c:v>2422</c:v>
                </c:pt>
                <c:pt idx="11">
                  <c:v>3264</c:v>
                </c:pt>
                <c:pt idx="12">
                  <c:v>108706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D8A-4478-A618-DA87C6B6A6AF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D8A-4478-A618-DA87C6B6A6A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D8A-4478-A618-DA87C6B6A6A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3290</c:v>
                </c:pt>
                <c:pt idx="1">
                  <c:v>16908</c:v>
                </c:pt>
                <c:pt idx="2">
                  <c:v>15794</c:v>
                </c:pt>
                <c:pt idx="3">
                  <c:v>19903</c:v>
                </c:pt>
                <c:pt idx="4">
                  <c:v>12337</c:v>
                </c:pt>
                <c:pt idx="5">
                  <c:v>2445</c:v>
                </c:pt>
                <c:pt idx="6">
                  <c:v>5749</c:v>
                </c:pt>
                <c:pt idx="7">
                  <c:v>17326</c:v>
                </c:pt>
                <c:pt idx="8">
                  <c:v>3768</c:v>
                </c:pt>
                <c:pt idx="12">
                  <c:v>97520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D8A-4478-A618-DA87C6B6A6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D8A-4478-A618-DA87C6B6A6A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D8A-4478-A618-DA87C6B6A6A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8A-4478-A618-DA87C6B6A6A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8A-4478-A618-DA87C6B6A6A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D8A-4478-A618-DA87C6B6A6A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D8A-4478-A618-DA87C6B6A6A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D8A-4478-A618-DA87C6B6A6A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D8A-4478-A618-DA87C6B6A6A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D8A-4478-A618-DA87C6B6A6A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D8A-4478-A618-DA87C6B6A6A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D8A-4478-A618-DA87C6B6A6A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D8A-4478-A618-DA87C6B6A6A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D8A-4478-A618-DA87C6B6A6AF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-0.79071246819338425</c:v>
                </c:pt>
                <c:pt idx="1">
                  <c:v>-4.415173271524675E-2</c:v>
                </c:pt>
                <c:pt idx="2">
                  <c:v>0.10401230253040672</c:v>
                </c:pt>
                <c:pt idx="3">
                  <c:v>2.1472169512966479</c:v>
                </c:pt>
                <c:pt idx="4">
                  <c:v>1.9563862928348912</c:v>
                </c:pt>
                <c:pt idx="5">
                  <c:v>-0.15310010391409767</c:v>
                </c:pt>
                <c:pt idx="6">
                  <c:v>-0.52203192550714994</c:v>
                </c:pt>
                <c:pt idx="7">
                  <c:v>7.4147644487615345</c:v>
                </c:pt>
                <c:pt idx="8">
                  <c:v>0.7756833176248823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0.26144771563098246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D8A-4478-A618-DA87C6B6A6AF}"/>
            </c:ext>
          </c:extLst>
        </c:ser>
        <c:ser>
          <c:idx val="4"/>
          <c:order val="5"/>
          <c:tx>
            <c:strRef>
              <c:f>'Pernoctaciones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TF'!$O$163:$O$175</c:f>
              <c:numCache>
                <c:formatCode>0.0%</c:formatCode>
                <c:ptCount val="13"/>
                <c:pt idx="0">
                  <c:v>-0.40051020408163263</c:v>
                </c:pt>
                <c:pt idx="1">
                  <c:v>1.5960386918470753</c:v>
                </c:pt>
                <c:pt idx="2">
                  <c:v>2.4215771230502598</c:v>
                </c:pt>
                <c:pt idx="3">
                  <c:v>1.2545310376076122</c:v>
                </c:pt>
                <c:pt idx="4">
                  <c:v>0.98695442100177155</c:v>
                </c:pt>
                <c:pt idx="5">
                  <c:v>-0.49336924989639452</c:v>
                </c:pt>
                <c:pt idx="6">
                  <c:v>-0.10143794935917472</c:v>
                </c:pt>
                <c:pt idx="7">
                  <c:v>1.0302320131239746</c:v>
                </c:pt>
                <c:pt idx="8">
                  <c:v>-0.22929024340355897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0.73211843484129946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D8A-4478-A618-DA87C6B6A6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A8-4748-B9E2-2713CC9A671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TF'!$C$185:$C$197</c:f>
              <c:numCache>
                <c:formatCode>#,##0</c:formatCode>
                <c:ptCount val="13"/>
                <c:pt idx="0">
                  <c:v>1637</c:v>
                </c:pt>
                <c:pt idx="1">
                  <c:v>1354</c:v>
                </c:pt>
                <c:pt idx="2">
                  <c:v>1044</c:v>
                </c:pt>
                <c:pt idx="3">
                  <c:v>1416</c:v>
                </c:pt>
                <c:pt idx="4">
                  <c:v>1143</c:v>
                </c:pt>
                <c:pt idx="5">
                  <c:v>710</c:v>
                </c:pt>
                <c:pt idx="6">
                  <c:v>904</c:v>
                </c:pt>
                <c:pt idx="7">
                  <c:v>1197</c:v>
                </c:pt>
                <c:pt idx="8">
                  <c:v>739</c:v>
                </c:pt>
                <c:pt idx="9">
                  <c:v>1477</c:v>
                </c:pt>
                <c:pt idx="10">
                  <c:v>3545</c:v>
                </c:pt>
                <c:pt idx="11">
                  <c:v>2341</c:v>
                </c:pt>
                <c:pt idx="12">
                  <c:v>17507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A8-4748-B9E2-2713CC9A6715}"/>
            </c:ext>
          </c:extLst>
        </c:ser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A8-4748-B9E2-2713CC9A6715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1397</c:v>
                </c:pt>
                <c:pt idx="1">
                  <c:v>1062</c:v>
                </c:pt>
                <c:pt idx="2">
                  <c:v>3467</c:v>
                </c:pt>
                <c:pt idx="3">
                  <c:v>2408</c:v>
                </c:pt>
                <c:pt idx="4">
                  <c:v>316</c:v>
                </c:pt>
                <c:pt idx="5">
                  <c:v>727</c:v>
                </c:pt>
                <c:pt idx="6">
                  <c:v>4173</c:v>
                </c:pt>
                <c:pt idx="7">
                  <c:v>1991</c:v>
                </c:pt>
                <c:pt idx="8">
                  <c:v>2542</c:v>
                </c:pt>
                <c:pt idx="9">
                  <c:v>1136</c:v>
                </c:pt>
                <c:pt idx="10">
                  <c:v>2063</c:v>
                </c:pt>
                <c:pt idx="11">
                  <c:v>1644</c:v>
                </c:pt>
                <c:pt idx="12">
                  <c:v>22926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A8-4748-B9E2-2713CC9A6715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DA8-4748-B9E2-2713CC9A671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2004</c:v>
                </c:pt>
                <c:pt idx="1">
                  <c:v>1864</c:v>
                </c:pt>
                <c:pt idx="2">
                  <c:v>1158</c:v>
                </c:pt>
                <c:pt idx="3">
                  <c:v>1603</c:v>
                </c:pt>
                <c:pt idx="4">
                  <c:v>1535</c:v>
                </c:pt>
                <c:pt idx="5">
                  <c:v>781</c:v>
                </c:pt>
                <c:pt idx="6">
                  <c:v>4232</c:v>
                </c:pt>
                <c:pt idx="7">
                  <c:v>673</c:v>
                </c:pt>
                <c:pt idx="8">
                  <c:v>345</c:v>
                </c:pt>
                <c:pt idx="9">
                  <c:v>1837</c:v>
                </c:pt>
                <c:pt idx="10">
                  <c:v>737</c:v>
                </c:pt>
                <c:pt idx="11">
                  <c:v>698</c:v>
                </c:pt>
                <c:pt idx="12">
                  <c:v>17467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DA8-4748-B9E2-2713CC9A6715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DA8-4748-B9E2-2713CC9A671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DA8-4748-B9E2-2713CC9A671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1208</c:v>
                </c:pt>
                <c:pt idx="1">
                  <c:v>3493</c:v>
                </c:pt>
                <c:pt idx="2">
                  <c:v>2610</c:v>
                </c:pt>
                <c:pt idx="3">
                  <c:v>1352</c:v>
                </c:pt>
                <c:pt idx="4">
                  <c:v>3433</c:v>
                </c:pt>
                <c:pt idx="5">
                  <c:v>753</c:v>
                </c:pt>
                <c:pt idx="6">
                  <c:v>3193</c:v>
                </c:pt>
                <c:pt idx="7">
                  <c:v>3376</c:v>
                </c:pt>
                <c:pt idx="8">
                  <c:v>1688</c:v>
                </c:pt>
                <c:pt idx="12">
                  <c:v>21106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DA8-4748-B9E2-2713CC9A67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DA8-4748-B9E2-2713CC9A671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DA8-4748-B9E2-2713CC9A671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DA8-4748-B9E2-2713CC9A671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DA8-4748-B9E2-2713CC9A671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DA8-4748-B9E2-2713CC9A671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DA8-4748-B9E2-2713CC9A671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DA8-4748-B9E2-2713CC9A671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DA8-4748-B9E2-2713CC9A671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DA8-4748-B9E2-2713CC9A671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DA8-4748-B9E2-2713CC9A671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DA8-4748-B9E2-2713CC9A671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DA8-4748-B9E2-2713CC9A671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DA8-4748-B9E2-2713CC9A6715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-0.39720558882235524</c:v>
                </c:pt>
                <c:pt idx="1">
                  <c:v>0.87392703862660936</c:v>
                </c:pt>
                <c:pt idx="2">
                  <c:v>1.2538860103626943</c:v>
                </c:pt>
                <c:pt idx="3">
                  <c:v>-0.15658140985651903</c:v>
                </c:pt>
                <c:pt idx="4">
                  <c:v>1.2364820846905538</c:v>
                </c:pt>
                <c:pt idx="5">
                  <c:v>-3.5851472471190804E-2</c:v>
                </c:pt>
                <c:pt idx="6">
                  <c:v>-0.24551039697542532</c:v>
                </c:pt>
                <c:pt idx="7">
                  <c:v>4.0163447251114412</c:v>
                </c:pt>
                <c:pt idx="8">
                  <c:v>3.8927536231884057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0.4868615709756956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DA8-4748-B9E2-2713CC9A6715}"/>
            </c:ext>
          </c:extLst>
        </c:ser>
        <c:ser>
          <c:idx val="4"/>
          <c:order val="5"/>
          <c:tx>
            <c:strRef>
              <c:f>'Pernoctaciones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TF'!$O$185:$O$197</c:f>
              <c:numCache>
                <c:formatCode>0.0%</c:formatCode>
                <c:ptCount val="13"/>
                <c:pt idx="0">
                  <c:v>-0.26206475259621254</c:v>
                </c:pt>
                <c:pt idx="1">
                  <c:v>1.5797636632200884</c:v>
                </c:pt>
                <c:pt idx="2">
                  <c:v>1.5</c:v>
                </c:pt>
                <c:pt idx="3">
                  <c:v>-4.5197740112994378E-2</c:v>
                </c:pt>
                <c:pt idx="4">
                  <c:v>2.0034995625546808</c:v>
                </c:pt>
                <c:pt idx="5">
                  <c:v>6.056338028169006E-2</c:v>
                </c:pt>
                <c:pt idx="6">
                  <c:v>2.5320796460176993</c:v>
                </c:pt>
                <c:pt idx="7">
                  <c:v>1.8203842940685044</c:v>
                </c:pt>
                <c:pt idx="8">
                  <c:v>1.2841677943166441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1.0806388012618298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DA8-4748-B9E2-2713CC9A67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46-447D-A53D-5EDC26BDE8C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TF'!$C$207:$C$219</c:f>
              <c:numCache>
                <c:formatCode>#,##0</c:formatCode>
                <c:ptCount val="13"/>
                <c:pt idx="0">
                  <c:v>1448</c:v>
                </c:pt>
                <c:pt idx="1">
                  <c:v>1445</c:v>
                </c:pt>
                <c:pt idx="2">
                  <c:v>1339</c:v>
                </c:pt>
                <c:pt idx="3">
                  <c:v>1228</c:v>
                </c:pt>
                <c:pt idx="4">
                  <c:v>794</c:v>
                </c:pt>
                <c:pt idx="5">
                  <c:v>887</c:v>
                </c:pt>
                <c:pt idx="6">
                  <c:v>557</c:v>
                </c:pt>
                <c:pt idx="7">
                  <c:v>741</c:v>
                </c:pt>
                <c:pt idx="8">
                  <c:v>405</c:v>
                </c:pt>
                <c:pt idx="9">
                  <c:v>1011</c:v>
                </c:pt>
                <c:pt idx="10">
                  <c:v>678</c:v>
                </c:pt>
                <c:pt idx="11">
                  <c:v>1259</c:v>
                </c:pt>
                <c:pt idx="12">
                  <c:v>11792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46-447D-A53D-5EDC26BDE8CD}"/>
            </c:ext>
          </c:extLst>
        </c:ser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046-447D-A53D-5EDC26BDE8CD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6840</c:v>
                </c:pt>
                <c:pt idx="1">
                  <c:v>1138</c:v>
                </c:pt>
                <c:pt idx="2">
                  <c:v>585</c:v>
                </c:pt>
                <c:pt idx="3">
                  <c:v>438</c:v>
                </c:pt>
                <c:pt idx="4">
                  <c:v>1318</c:v>
                </c:pt>
                <c:pt idx="5">
                  <c:v>1317</c:v>
                </c:pt>
                <c:pt idx="6">
                  <c:v>2346</c:v>
                </c:pt>
                <c:pt idx="7">
                  <c:v>2405</c:v>
                </c:pt>
                <c:pt idx="8">
                  <c:v>1098</c:v>
                </c:pt>
                <c:pt idx="9">
                  <c:v>2125</c:v>
                </c:pt>
                <c:pt idx="10">
                  <c:v>3258</c:v>
                </c:pt>
                <c:pt idx="11">
                  <c:v>2289</c:v>
                </c:pt>
                <c:pt idx="12">
                  <c:v>25157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46-447D-A53D-5EDC26BDE8CD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046-447D-A53D-5EDC26BDE8C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2857</c:v>
                </c:pt>
                <c:pt idx="1">
                  <c:v>1848</c:v>
                </c:pt>
                <c:pt idx="2">
                  <c:v>2136</c:v>
                </c:pt>
                <c:pt idx="3">
                  <c:v>2325</c:v>
                </c:pt>
                <c:pt idx="4">
                  <c:v>1731</c:v>
                </c:pt>
                <c:pt idx="5">
                  <c:v>854</c:v>
                </c:pt>
                <c:pt idx="6">
                  <c:v>3564</c:v>
                </c:pt>
                <c:pt idx="7">
                  <c:v>2648</c:v>
                </c:pt>
                <c:pt idx="8">
                  <c:v>1581</c:v>
                </c:pt>
                <c:pt idx="9">
                  <c:v>2652</c:v>
                </c:pt>
                <c:pt idx="10">
                  <c:v>2229</c:v>
                </c:pt>
                <c:pt idx="11">
                  <c:v>2188</c:v>
                </c:pt>
                <c:pt idx="12">
                  <c:v>26613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46-447D-A53D-5EDC26BDE8CD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046-447D-A53D-5EDC26BDE8C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046-447D-A53D-5EDC26BDE8C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3677</c:v>
                </c:pt>
                <c:pt idx="1">
                  <c:v>5430</c:v>
                </c:pt>
                <c:pt idx="2">
                  <c:v>4490</c:v>
                </c:pt>
                <c:pt idx="3">
                  <c:v>2854</c:v>
                </c:pt>
                <c:pt idx="4">
                  <c:v>4521</c:v>
                </c:pt>
                <c:pt idx="5">
                  <c:v>2058</c:v>
                </c:pt>
                <c:pt idx="6">
                  <c:v>1956</c:v>
                </c:pt>
                <c:pt idx="7">
                  <c:v>6279</c:v>
                </c:pt>
                <c:pt idx="8">
                  <c:v>3392</c:v>
                </c:pt>
                <c:pt idx="12">
                  <c:v>34657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046-447D-A53D-5EDC26BDE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046-447D-A53D-5EDC26BDE8C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046-447D-A53D-5EDC26BDE8C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46-447D-A53D-5EDC26BDE8C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46-447D-A53D-5EDC26BDE8C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46-447D-A53D-5EDC26BDE8C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46-447D-A53D-5EDC26BDE8C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046-447D-A53D-5EDC26BDE8C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046-447D-A53D-5EDC26BDE8C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046-447D-A53D-5EDC26BDE8C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046-447D-A53D-5EDC26BDE8C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046-447D-A53D-5EDC26BDE8C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046-447D-A53D-5EDC26BDE8C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046-447D-A53D-5EDC26BDE8CD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0.28701435071753578</c:v>
                </c:pt>
                <c:pt idx="1">
                  <c:v>1.9383116883116882</c:v>
                </c:pt>
                <c:pt idx="2">
                  <c:v>1.1020599250936329</c:v>
                </c:pt>
                <c:pt idx="3">
                  <c:v>0.22752688172043012</c:v>
                </c:pt>
                <c:pt idx="4">
                  <c:v>1.6117850953206241</c:v>
                </c:pt>
                <c:pt idx="5">
                  <c:v>1.4098360655737703</c:v>
                </c:pt>
                <c:pt idx="6">
                  <c:v>-0.45117845117845112</c:v>
                </c:pt>
                <c:pt idx="7">
                  <c:v>1.3712235649546827</c:v>
                </c:pt>
                <c:pt idx="8">
                  <c:v>1.1454775458570525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0.7732808022922637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046-447D-A53D-5EDC26BDE8CD}"/>
            </c:ext>
          </c:extLst>
        </c:ser>
        <c:ser>
          <c:idx val="4"/>
          <c:order val="5"/>
          <c:tx>
            <c:strRef>
              <c:f>'Pernoctaciones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TF'!$O$207:$O$219</c:f>
              <c:numCache>
                <c:formatCode>0.0%</c:formatCode>
                <c:ptCount val="13"/>
                <c:pt idx="0">
                  <c:v>1.5393646408839778</c:v>
                </c:pt>
                <c:pt idx="1">
                  <c:v>2.7577854671280275</c:v>
                </c:pt>
                <c:pt idx="2">
                  <c:v>2.3532486930545184</c:v>
                </c:pt>
                <c:pt idx="3">
                  <c:v>1.3241042345276872</c:v>
                </c:pt>
                <c:pt idx="4">
                  <c:v>4.6939546599496218</c:v>
                </c:pt>
                <c:pt idx="5">
                  <c:v>1.3201803833145433</c:v>
                </c:pt>
                <c:pt idx="6">
                  <c:v>2.5116696588868939</c:v>
                </c:pt>
                <c:pt idx="7">
                  <c:v>7.473684210526315</c:v>
                </c:pt>
                <c:pt idx="8">
                  <c:v>7.3753086419753089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2.9187019448213478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046-447D-A53D-5EDC26BDE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8A2-4CA1-A72C-E0324E970D9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TF'!$C$229:$C$241</c:f>
              <c:numCache>
                <c:formatCode>#,##0</c:formatCode>
                <c:ptCount val="13"/>
                <c:pt idx="0">
                  <c:v>2114</c:v>
                </c:pt>
                <c:pt idx="1">
                  <c:v>2318</c:v>
                </c:pt>
                <c:pt idx="2">
                  <c:v>2347</c:v>
                </c:pt>
                <c:pt idx="3">
                  <c:v>1158</c:v>
                </c:pt>
                <c:pt idx="4">
                  <c:v>126</c:v>
                </c:pt>
                <c:pt idx="5">
                  <c:v>115</c:v>
                </c:pt>
                <c:pt idx="6">
                  <c:v>648</c:v>
                </c:pt>
                <c:pt idx="7">
                  <c:v>171</c:v>
                </c:pt>
                <c:pt idx="8">
                  <c:v>13</c:v>
                </c:pt>
                <c:pt idx="9">
                  <c:v>2298</c:v>
                </c:pt>
                <c:pt idx="10">
                  <c:v>2189</c:v>
                </c:pt>
                <c:pt idx="11">
                  <c:v>2322</c:v>
                </c:pt>
                <c:pt idx="12">
                  <c:v>15819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A2-4CA1-A72C-E0324E970D96}"/>
            </c:ext>
          </c:extLst>
        </c:ser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8A2-4CA1-A72C-E0324E970D96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3569</c:v>
                </c:pt>
                <c:pt idx="1">
                  <c:v>1552</c:v>
                </c:pt>
                <c:pt idx="2">
                  <c:v>1554</c:v>
                </c:pt>
                <c:pt idx="3">
                  <c:v>784</c:v>
                </c:pt>
                <c:pt idx="4">
                  <c:v>14</c:v>
                </c:pt>
                <c:pt idx="5">
                  <c:v>172</c:v>
                </c:pt>
                <c:pt idx="6">
                  <c:v>91</c:v>
                </c:pt>
                <c:pt idx="7">
                  <c:v>46</c:v>
                </c:pt>
                <c:pt idx="8">
                  <c:v>84</c:v>
                </c:pt>
                <c:pt idx="9">
                  <c:v>2187</c:v>
                </c:pt>
                <c:pt idx="10">
                  <c:v>5199</c:v>
                </c:pt>
                <c:pt idx="11">
                  <c:v>5705</c:v>
                </c:pt>
                <c:pt idx="12">
                  <c:v>20957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A2-4CA1-A72C-E0324E970D96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8A2-4CA1-A72C-E0324E970D9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7297</c:v>
                </c:pt>
                <c:pt idx="1">
                  <c:v>7450</c:v>
                </c:pt>
                <c:pt idx="2">
                  <c:v>6912</c:v>
                </c:pt>
                <c:pt idx="3">
                  <c:v>1233</c:v>
                </c:pt>
                <c:pt idx="4">
                  <c:v>3</c:v>
                </c:pt>
                <c:pt idx="5">
                  <c:v>0</c:v>
                </c:pt>
                <c:pt idx="6">
                  <c:v>224</c:v>
                </c:pt>
                <c:pt idx="7">
                  <c:v>30</c:v>
                </c:pt>
                <c:pt idx="8">
                  <c:v>12</c:v>
                </c:pt>
                <c:pt idx="9">
                  <c:v>1351</c:v>
                </c:pt>
                <c:pt idx="10">
                  <c:v>1099</c:v>
                </c:pt>
                <c:pt idx="11">
                  <c:v>1190</c:v>
                </c:pt>
                <c:pt idx="12">
                  <c:v>26801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8A2-4CA1-A72C-E0324E970D96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8A2-4CA1-A72C-E0324E970D9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8A2-4CA1-A72C-E0324E970D9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1790</c:v>
                </c:pt>
                <c:pt idx="1">
                  <c:v>5887</c:v>
                </c:pt>
                <c:pt idx="2">
                  <c:v>8571</c:v>
                </c:pt>
                <c:pt idx="3">
                  <c:v>998</c:v>
                </c:pt>
                <c:pt idx="4">
                  <c:v>0</c:v>
                </c:pt>
                <c:pt idx="5">
                  <c:v>4</c:v>
                </c:pt>
                <c:pt idx="6">
                  <c:v>80</c:v>
                </c:pt>
                <c:pt idx="7">
                  <c:v>0</c:v>
                </c:pt>
                <c:pt idx="8">
                  <c:v>181</c:v>
                </c:pt>
                <c:pt idx="12">
                  <c:v>17511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8A2-4CA1-A72C-E0324E970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8A2-4CA1-A72C-E0324E970D9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8A2-4CA1-A72C-E0324E970D9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8A2-4CA1-A72C-E0324E970D9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8A2-4CA1-A72C-E0324E970D9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8A2-4CA1-A72C-E0324E970D9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8A2-4CA1-A72C-E0324E970D9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8A2-4CA1-A72C-E0324E970D9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8A2-4CA1-A72C-E0324E970D9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8A2-4CA1-A72C-E0324E970D9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8A2-4CA1-A72C-E0324E970D9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8A2-4CA1-A72C-E0324E970D9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8A2-4CA1-A72C-E0324E970D9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8A2-4CA1-A72C-E0324E970D96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-0.75469370974373029</c:v>
                </c:pt>
                <c:pt idx="1">
                  <c:v>-0.20979865771812078</c:v>
                </c:pt>
                <c:pt idx="2">
                  <c:v>0.24001736111111116</c:v>
                </c:pt>
                <c:pt idx="3">
                  <c:v>-0.19059205190592055</c:v>
                </c:pt>
                <c:pt idx="4">
                  <c:v>-1</c:v>
                </c:pt>
                <c:pt idx="5">
                  <c:v>0</c:v>
                </c:pt>
                <c:pt idx="6">
                  <c:v>-0.64285714285714279</c:v>
                </c:pt>
                <c:pt idx="7">
                  <c:v>-1</c:v>
                </c:pt>
                <c:pt idx="8">
                  <c:v>14.083333333333334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-0.24394456197918912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8A2-4CA1-A72C-E0324E970D96}"/>
            </c:ext>
          </c:extLst>
        </c:ser>
        <c:ser>
          <c:idx val="4"/>
          <c:order val="5"/>
          <c:tx>
            <c:strRef>
              <c:f>'Pernoctaciones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TF'!$O$229:$O$241</c:f>
              <c:numCache>
                <c:formatCode>0.0%</c:formatCode>
                <c:ptCount val="13"/>
                <c:pt idx="0">
                  <c:v>-0.15326395458845787</c:v>
                </c:pt>
                <c:pt idx="1">
                  <c:v>1.5396893874029334</c:v>
                </c:pt>
                <c:pt idx="2">
                  <c:v>2.6518960374946738</c:v>
                </c:pt>
                <c:pt idx="3">
                  <c:v>-0.13816925734024177</c:v>
                </c:pt>
                <c:pt idx="4">
                  <c:v>-1</c:v>
                </c:pt>
                <c:pt idx="5">
                  <c:v>-0.9652173913043478</c:v>
                </c:pt>
                <c:pt idx="6">
                  <c:v>-0.87654320987654322</c:v>
                </c:pt>
                <c:pt idx="7">
                  <c:v>-1</c:v>
                </c:pt>
                <c:pt idx="8">
                  <c:v>12.923076923076923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0.94350721420643735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8A2-4CA1-A72C-E0324E970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TF'!$C$253:$D$253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060-47C3-A51C-6A625F65E5B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TF'!$C$255:$C$267</c:f>
              <c:numCache>
                <c:formatCode>#,##0</c:formatCode>
                <c:ptCount val="13"/>
                <c:pt idx="0">
                  <c:v>1748</c:v>
                </c:pt>
                <c:pt idx="1">
                  <c:v>1506</c:v>
                </c:pt>
                <c:pt idx="2">
                  <c:v>2322</c:v>
                </c:pt>
                <c:pt idx="3">
                  <c:v>926</c:v>
                </c:pt>
                <c:pt idx="4">
                  <c:v>67</c:v>
                </c:pt>
                <c:pt idx="5">
                  <c:v>166</c:v>
                </c:pt>
                <c:pt idx="6">
                  <c:v>233</c:v>
                </c:pt>
                <c:pt idx="7">
                  <c:v>270</c:v>
                </c:pt>
                <c:pt idx="8">
                  <c:v>83</c:v>
                </c:pt>
                <c:pt idx="9">
                  <c:v>1454</c:v>
                </c:pt>
                <c:pt idx="10">
                  <c:v>1877</c:v>
                </c:pt>
                <c:pt idx="11">
                  <c:v>2081</c:v>
                </c:pt>
                <c:pt idx="12">
                  <c:v>12733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60-47C3-A51C-6A625F65E5B0}"/>
            </c:ext>
          </c:extLst>
        </c:ser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060-47C3-A51C-6A625F65E5B0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1402</c:v>
                </c:pt>
                <c:pt idx="1">
                  <c:v>636</c:v>
                </c:pt>
                <c:pt idx="2">
                  <c:v>28</c:v>
                </c:pt>
                <c:pt idx="3">
                  <c:v>2</c:v>
                </c:pt>
                <c:pt idx="4">
                  <c:v>44</c:v>
                </c:pt>
                <c:pt idx="5">
                  <c:v>435</c:v>
                </c:pt>
                <c:pt idx="6">
                  <c:v>31</c:v>
                </c:pt>
                <c:pt idx="7">
                  <c:v>195</c:v>
                </c:pt>
                <c:pt idx="8">
                  <c:v>23</c:v>
                </c:pt>
                <c:pt idx="9">
                  <c:v>292</c:v>
                </c:pt>
                <c:pt idx="10">
                  <c:v>1064</c:v>
                </c:pt>
                <c:pt idx="11">
                  <c:v>1948</c:v>
                </c:pt>
                <c:pt idx="12">
                  <c:v>6100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060-47C3-A51C-6A625F65E5B0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060-47C3-A51C-6A625F65E5B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2617</c:v>
                </c:pt>
                <c:pt idx="1">
                  <c:v>1381</c:v>
                </c:pt>
                <c:pt idx="2">
                  <c:v>1461</c:v>
                </c:pt>
                <c:pt idx="3">
                  <c:v>1118</c:v>
                </c:pt>
                <c:pt idx="4">
                  <c:v>59</c:v>
                </c:pt>
                <c:pt idx="5">
                  <c:v>8</c:v>
                </c:pt>
                <c:pt idx="6">
                  <c:v>238</c:v>
                </c:pt>
                <c:pt idx="7">
                  <c:v>68</c:v>
                </c:pt>
                <c:pt idx="8">
                  <c:v>24</c:v>
                </c:pt>
                <c:pt idx="9">
                  <c:v>280</c:v>
                </c:pt>
                <c:pt idx="10">
                  <c:v>135</c:v>
                </c:pt>
                <c:pt idx="11">
                  <c:v>291</c:v>
                </c:pt>
                <c:pt idx="12">
                  <c:v>7680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060-47C3-A51C-6A625F65E5B0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060-47C3-A51C-6A625F65E5B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060-47C3-A51C-6A625F65E5B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2993</c:v>
                </c:pt>
                <c:pt idx="1">
                  <c:v>3151</c:v>
                </c:pt>
                <c:pt idx="2">
                  <c:v>2829</c:v>
                </c:pt>
                <c:pt idx="3">
                  <c:v>2595</c:v>
                </c:pt>
                <c:pt idx="4">
                  <c:v>157</c:v>
                </c:pt>
                <c:pt idx="5">
                  <c:v>77</c:v>
                </c:pt>
                <c:pt idx="6">
                  <c:v>0</c:v>
                </c:pt>
                <c:pt idx="7">
                  <c:v>0</c:v>
                </c:pt>
                <c:pt idx="8">
                  <c:v>412</c:v>
                </c:pt>
                <c:pt idx="12">
                  <c:v>12214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060-47C3-A51C-6A625F65E5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060-47C3-A51C-6A625F65E5B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060-47C3-A51C-6A625F65E5B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060-47C3-A51C-6A625F65E5B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060-47C3-A51C-6A625F65E5B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060-47C3-A51C-6A625F65E5B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060-47C3-A51C-6A625F65E5B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060-47C3-A51C-6A625F65E5B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060-47C3-A51C-6A625F65E5B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060-47C3-A51C-6A625F65E5B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060-47C3-A51C-6A625F65E5B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060-47C3-A51C-6A625F65E5B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060-47C3-A51C-6A625F65E5B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060-47C3-A51C-6A625F65E5B0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0.14367596484524259</c:v>
                </c:pt>
                <c:pt idx="1">
                  <c:v>1.281679942070963</c:v>
                </c:pt>
                <c:pt idx="2">
                  <c:v>0.93634496919917853</c:v>
                </c:pt>
                <c:pt idx="3">
                  <c:v>1.321109123434705</c:v>
                </c:pt>
                <c:pt idx="4">
                  <c:v>1.6610169491525424</c:v>
                </c:pt>
                <c:pt idx="5">
                  <c:v>8.625</c:v>
                </c:pt>
                <c:pt idx="6">
                  <c:v>-1</c:v>
                </c:pt>
                <c:pt idx="7">
                  <c:v>-1</c:v>
                </c:pt>
                <c:pt idx="8">
                  <c:v>16.166666666666668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0.75136220246630336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060-47C3-A51C-6A625F65E5B0}"/>
            </c:ext>
          </c:extLst>
        </c:ser>
        <c:ser>
          <c:idx val="4"/>
          <c:order val="5"/>
          <c:tx>
            <c:strRef>
              <c:f>'Pernoctaciones evol mensu TF'!$O$254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TF'!$O$255:$O$267</c:f>
              <c:numCache>
                <c:formatCode>0.0%</c:formatCode>
                <c:ptCount val="13"/>
                <c:pt idx="0">
                  <c:v>0.71224256292906185</c:v>
                </c:pt>
                <c:pt idx="1">
                  <c:v>1.0922974767596281</c:v>
                </c:pt>
                <c:pt idx="2">
                  <c:v>0.21834625322997425</c:v>
                </c:pt>
                <c:pt idx="3">
                  <c:v>1.8023758099352052</c:v>
                </c:pt>
                <c:pt idx="4">
                  <c:v>1.3432835820895521</c:v>
                </c:pt>
                <c:pt idx="5">
                  <c:v>-0.53614457831325302</c:v>
                </c:pt>
                <c:pt idx="6">
                  <c:v>-1</c:v>
                </c:pt>
                <c:pt idx="7">
                  <c:v>-1</c:v>
                </c:pt>
                <c:pt idx="8">
                  <c:v>3.9638554216867474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0.66835131812593906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060-47C3-A51C-6A625F65E5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8FA-46A3-AD16-AF480E63FF8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TF'!$C$75:$C$87</c:f>
              <c:numCache>
                <c:formatCode>#,##0</c:formatCode>
                <c:ptCount val="13"/>
                <c:pt idx="0">
                  <c:v>522</c:v>
                </c:pt>
                <c:pt idx="1">
                  <c:v>619</c:v>
                </c:pt>
                <c:pt idx="2">
                  <c:v>1256</c:v>
                </c:pt>
                <c:pt idx="3">
                  <c:v>408</c:v>
                </c:pt>
                <c:pt idx="4">
                  <c:v>2308</c:v>
                </c:pt>
                <c:pt idx="5">
                  <c:v>2980</c:v>
                </c:pt>
                <c:pt idx="6">
                  <c:v>3567</c:v>
                </c:pt>
                <c:pt idx="7">
                  <c:v>3546</c:v>
                </c:pt>
                <c:pt idx="8">
                  <c:v>3428</c:v>
                </c:pt>
                <c:pt idx="9">
                  <c:v>2125</c:v>
                </c:pt>
                <c:pt idx="10">
                  <c:v>1107</c:v>
                </c:pt>
                <c:pt idx="11">
                  <c:v>886</c:v>
                </c:pt>
                <c:pt idx="12">
                  <c:v>22752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FA-46A3-AD16-AF480E63FF86}"/>
            </c:ext>
          </c:extLst>
        </c:ser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8FA-46A3-AD16-AF480E63FF86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1209</c:v>
                </c:pt>
                <c:pt idx="1">
                  <c:v>1565</c:v>
                </c:pt>
                <c:pt idx="2">
                  <c:v>1228</c:v>
                </c:pt>
                <c:pt idx="3">
                  <c:v>2225</c:v>
                </c:pt>
                <c:pt idx="4">
                  <c:v>2869</c:v>
                </c:pt>
                <c:pt idx="5">
                  <c:v>2161</c:v>
                </c:pt>
                <c:pt idx="6">
                  <c:v>10726</c:v>
                </c:pt>
                <c:pt idx="7">
                  <c:v>506</c:v>
                </c:pt>
                <c:pt idx="8">
                  <c:v>268</c:v>
                </c:pt>
                <c:pt idx="9">
                  <c:v>315</c:v>
                </c:pt>
                <c:pt idx="10">
                  <c:v>140</c:v>
                </c:pt>
                <c:pt idx="11">
                  <c:v>126</c:v>
                </c:pt>
                <c:pt idx="12">
                  <c:v>23338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8FA-46A3-AD16-AF480E63FF86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8FA-46A3-AD16-AF480E63FF8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2239</c:v>
                </c:pt>
                <c:pt idx="1">
                  <c:v>1964</c:v>
                </c:pt>
                <c:pt idx="2">
                  <c:v>150</c:v>
                </c:pt>
                <c:pt idx="3">
                  <c:v>65</c:v>
                </c:pt>
                <c:pt idx="4">
                  <c:v>149</c:v>
                </c:pt>
                <c:pt idx="5">
                  <c:v>6727</c:v>
                </c:pt>
                <c:pt idx="6">
                  <c:v>9562</c:v>
                </c:pt>
                <c:pt idx="7">
                  <c:v>312</c:v>
                </c:pt>
                <c:pt idx="8">
                  <c:v>7303</c:v>
                </c:pt>
                <c:pt idx="9">
                  <c:v>115</c:v>
                </c:pt>
                <c:pt idx="10">
                  <c:v>1666</c:v>
                </c:pt>
                <c:pt idx="11">
                  <c:v>1747</c:v>
                </c:pt>
                <c:pt idx="12">
                  <c:v>31999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8FA-46A3-AD16-AF480E63FF86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8FA-46A3-AD16-AF480E63FF8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8FA-46A3-AD16-AF480E63FF8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1837</c:v>
                </c:pt>
                <c:pt idx="1">
                  <c:v>2133</c:v>
                </c:pt>
                <c:pt idx="2">
                  <c:v>467</c:v>
                </c:pt>
                <c:pt idx="3">
                  <c:v>188</c:v>
                </c:pt>
                <c:pt idx="4">
                  <c:v>7565</c:v>
                </c:pt>
                <c:pt idx="5">
                  <c:v>5618</c:v>
                </c:pt>
                <c:pt idx="6">
                  <c:v>1991</c:v>
                </c:pt>
                <c:pt idx="7">
                  <c:v>6019</c:v>
                </c:pt>
                <c:pt idx="8">
                  <c:v>5017</c:v>
                </c:pt>
                <c:pt idx="12">
                  <c:v>30835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8FA-46A3-AD16-AF480E63F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8FA-46A3-AD16-AF480E63FF8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8FA-46A3-AD16-AF480E63FF8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8FA-46A3-AD16-AF480E63FF8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8FA-46A3-AD16-AF480E63FF8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8FA-46A3-AD16-AF480E63FF8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8FA-46A3-AD16-AF480E63FF8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8FA-46A3-AD16-AF480E63FF8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8FA-46A3-AD16-AF480E63FF8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8FA-46A3-AD16-AF480E63FF8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8FA-46A3-AD16-AF480E63FF8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8FA-46A3-AD16-AF480E63FF8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8FA-46A3-AD16-AF480E63FF8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8FA-46A3-AD16-AF480E63FF86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-0.17954443948191157</c:v>
                </c:pt>
                <c:pt idx="1">
                  <c:v>8.6048879837067105E-2</c:v>
                </c:pt>
                <c:pt idx="2">
                  <c:v>2.1133333333333333</c:v>
                </c:pt>
                <c:pt idx="3">
                  <c:v>1.8923076923076922</c:v>
                </c:pt>
                <c:pt idx="4">
                  <c:v>49.771812080536911</c:v>
                </c:pt>
                <c:pt idx="5">
                  <c:v>-0.16485803478519401</c:v>
                </c:pt>
                <c:pt idx="6">
                  <c:v>-0.79177996235097259</c:v>
                </c:pt>
                <c:pt idx="7">
                  <c:v>18.291666666666668</c:v>
                </c:pt>
                <c:pt idx="8">
                  <c:v>-0.31302204573462955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8.303185697727522E-2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8FA-46A3-AD16-AF480E63FF86}"/>
            </c:ext>
          </c:extLst>
        </c:ser>
        <c:ser>
          <c:idx val="4"/>
          <c:order val="5"/>
          <c:tx>
            <c:strRef>
              <c:f>'Viajeros entr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TF'!$O$75:$O$87</c:f>
              <c:numCache>
                <c:formatCode>0.0%</c:formatCode>
                <c:ptCount val="13"/>
                <c:pt idx="0">
                  <c:v>2.5191570881226055</c:v>
                </c:pt>
                <c:pt idx="1">
                  <c:v>2.4458804523424877</c:v>
                </c:pt>
                <c:pt idx="2">
                  <c:v>-0.62818471337579618</c:v>
                </c:pt>
                <c:pt idx="3">
                  <c:v>-0.53921568627450989</c:v>
                </c:pt>
                <c:pt idx="4">
                  <c:v>2.2777296360485271</c:v>
                </c:pt>
                <c:pt idx="5">
                  <c:v>0.88523489932885902</c:v>
                </c:pt>
                <c:pt idx="6">
                  <c:v>-0.44182786655452766</c:v>
                </c:pt>
                <c:pt idx="7">
                  <c:v>0.69740552735476591</c:v>
                </c:pt>
                <c:pt idx="8">
                  <c:v>0.46353558926487759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0.65477084898572513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8FA-46A3-AD16-AF480E63F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21F-49D2-96F7-78FC0A49AA2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cat'!$C$9:$C$21</c:f>
              <c:numCache>
                <c:formatCode>#,##0</c:formatCode>
                <c:ptCount val="13"/>
                <c:pt idx="0">
                  <c:v>64732</c:v>
                </c:pt>
                <c:pt idx="1">
                  <c:v>66960</c:v>
                </c:pt>
                <c:pt idx="2">
                  <c:v>64209</c:v>
                </c:pt>
                <c:pt idx="3">
                  <c:v>74713</c:v>
                </c:pt>
                <c:pt idx="4">
                  <c:v>55886</c:v>
                </c:pt>
                <c:pt idx="5">
                  <c:v>62055</c:v>
                </c:pt>
                <c:pt idx="6">
                  <c:v>80379</c:v>
                </c:pt>
                <c:pt idx="7">
                  <c:v>94508</c:v>
                </c:pt>
                <c:pt idx="8">
                  <c:v>67472</c:v>
                </c:pt>
                <c:pt idx="9">
                  <c:v>73712</c:v>
                </c:pt>
                <c:pt idx="10">
                  <c:v>64233</c:v>
                </c:pt>
                <c:pt idx="11">
                  <c:v>65669</c:v>
                </c:pt>
                <c:pt idx="12">
                  <c:v>834528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1F-49D2-96F7-78FC0A49AA27}"/>
            </c:ext>
          </c:extLst>
        </c:ser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21F-49D2-96F7-78FC0A49AA27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70697</c:v>
                </c:pt>
                <c:pt idx="1">
                  <c:v>56495</c:v>
                </c:pt>
                <c:pt idx="2">
                  <c:v>68397</c:v>
                </c:pt>
                <c:pt idx="3">
                  <c:v>76269</c:v>
                </c:pt>
                <c:pt idx="4">
                  <c:v>68461</c:v>
                </c:pt>
                <c:pt idx="5">
                  <c:v>50889</c:v>
                </c:pt>
                <c:pt idx="6">
                  <c:v>137368</c:v>
                </c:pt>
                <c:pt idx="7">
                  <c:v>125617</c:v>
                </c:pt>
                <c:pt idx="8">
                  <c:v>74490</c:v>
                </c:pt>
                <c:pt idx="9">
                  <c:v>96232</c:v>
                </c:pt>
                <c:pt idx="10">
                  <c:v>96956</c:v>
                </c:pt>
                <c:pt idx="11">
                  <c:v>92826</c:v>
                </c:pt>
                <c:pt idx="12">
                  <c:v>1014697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1F-49D2-96F7-78FC0A49AA27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21F-49D2-96F7-78FC0A49AA2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120145</c:v>
                </c:pt>
                <c:pt idx="1">
                  <c:v>116676</c:v>
                </c:pt>
                <c:pt idx="2">
                  <c:v>107722</c:v>
                </c:pt>
                <c:pt idx="3">
                  <c:v>71493</c:v>
                </c:pt>
                <c:pt idx="4">
                  <c:v>41121</c:v>
                </c:pt>
                <c:pt idx="5">
                  <c:v>61354</c:v>
                </c:pt>
                <c:pt idx="6">
                  <c:v>132622</c:v>
                </c:pt>
                <c:pt idx="7">
                  <c:v>71685</c:v>
                </c:pt>
                <c:pt idx="8">
                  <c:v>66924</c:v>
                </c:pt>
                <c:pt idx="9">
                  <c:v>103075</c:v>
                </c:pt>
                <c:pt idx="10">
                  <c:v>70490</c:v>
                </c:pt>
                <c:pt idx="11">
                  <c:v>71642</c:v>
                </c:pt>
                <c:pt idx="12">
                  <c:v>1034949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21F-49D2-96F7-78FC0A49AA27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21F-49D2-96F7-78FC0A49AA2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21F-49D2-96F7-78FC0A49AA2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89491</c:v>
                </c:pt>
                <c:pt idx="1">
                  <c:v>145638</c:v>
                </c:pt>
                <c:pt idx="2">
                  <c:v>129096</c:v>
                </c:pt>
                <c:pt idx="3">
                  <c:v>122581</c:v>
                </c:pt>
                <c:pt idx="4">
                  <c:v>124784</c:v>
                </c:pt>
                <c:pt idx="5">
                  <c:v>78527</c:v>
                </c:pt>
                <c:pt idx="6">
                  <c:v>99510</c:v>
                </c:pt>
                <c:pt idx="7">
                  <c:v>168193</c:v>
                </c:pt>
                <c:pt idx="8">
                  <c:v>81749</c:v>
                </c:pt>
                <c:pt idx="12">
                  <c:v>1039569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21F-49D2-96F7-78FC0A49AA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21F-49D2-96F7-78FC0A49AA2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21F-49D2-96F7-78FC0A49AA2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21F-49D2-96F7-78FC0A49AA2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21F-49D2-96F7-78FC0A49AA2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1F-49D2-96F7-78FC0A49AA2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21F-49D2-96F7-78FC0A49AA2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21F-49D2-96F7-78FC0A49AA2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21F-49D2-96F7-78FC0A49AA2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21F-49D2-96F7-78FC0A49AA2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21F-49D2-96F7-78FC0A49AA2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21F-49D2-96F7-78FC0A49AA2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21F-49D2-96F7-78FC0A49AA2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21F-49D2-96F7-78FC0A49AA27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-0.25514170377460565</c:v>
                </c:pt>
                <c:pt idx="1">
                  <c:v>0.24822585621721682</c:v>
                </c:pt>
                <c:pt idx="2">
                  <c:v>0.19841815042424016</c:v>
                </c:pt>
                <c:pt idx="3">
                  <c:v>0.71458744212720116</c:v>
                </c:pt>
                <c:pt idx="4">
                  <c:v>2.03455655261302</c:v>
                </c:pt>
                <c:pt idx="5">
                  <c:v>0.27990025100237959</c:v>
                </c:pt>
                <c:pt idx="6">
                  <c:v>-0.24967200012064361</c:v>
                </c:pt>
                <c:pt idx="7">
                  <c:v>1.3462788588965613</c:v>
                </c:pt>
                <c:pt idx="8">
                  <c:v>0.22151993305839457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0.31634001990523486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21F-49D2-96F7-78FC0A49AA27}"/>
            </c:ext>
          </c:extLst>
        </c:ser>
        <c:ser>
          <c:idx val="4"/>
          <c:order val="5"/>
          <c:tx>
            <c:strRef>
              <c:f>'Pernocta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 evol mensu TF cat'!$O$9:$O$21</c:f>
              <c:numCache>
                <c:formatCode>0.0%</c:formatCode>
                <c:ptCount val="13"/>
                <c:pt idx="0">
                  <c:v>0.38248470617314467</c:v>
                </c:pt>
                <c:pt idx="1">
                  <c:v>1.1749999999999998</c:v>
                </c:pt>
                <c:pt idx="2">
                  <c:v>1.0105592673924217</c:v>
                </c:pt>
                <c:pt idx="3">
                  <c:v>0.64069171362413502</c:v>
                </c:pt>
                <c:pt idx="4">
                  <c:v>1.2328311204952942</c:v>
                </c:pt>
                <c:pt idx="5">
                  <c:v>0.2654419466602207</c:v>
                </c:pt>
                <c:pt idx="6">
                  <c:v>0.23800992796625975</c:v>
                </c:pt>
                <c:pt idx="7">
                  <c:v>0.77966944597282772</c:v>
                </c:pt>
                <c:pt idx="8">
                  <c:v>0.21159888546359973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0.64771902351192079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21F-49D2-96F7-78FC0A49AA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F6C-4F4F-8BB1-4D6F92C9B3A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cat'!$C$31:$C$43</c:f>
              <c:numCache>
                <c:formatCode>#,##0</c:formatCode>
                <c:ptCount val="13"/>
                <c:pt idx="0">
                  <c:v>63251</c:v>
                </c:pt>
                <c:pt idx="1">
                  <c:v>65692</c:v>
                </c:pt>
                <c:pt idx="2">
                  <c:v>62834</c:v>
                </c:pt>
                <c:pt idx="3">
                  <c:v>74314</c:v>
                </c:pt>
                <c:pt idx="4">
                  <c:v>55528</c:v>
                </c:pt>
                <c:pt idx="5">
                  <c:v>61509</c:v>
                </c:pt>
                <c:pt idx="6">
                  <c:v>79144</c:v>
                </c:pt>
                <c:pt idx="7">
                  <c:v>93478</c:v>
                </c:pt>
                <c:pt idx="8">
                  <c:v>65979</c:v>
                </c:pt>
                <c:pt idx="9">
                  <c:v>73101</c:v>
                </c:pt>
                <c:pt idx="10">
                  <c:v>62745</c:v>
                </c:pt>
                <c:pt idx="11">
                  <c:v>64457</c:v>
                </c:pt>
                <c:pt idx="12">
                  <c:v>822032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6C-4F4F-8BB1-4D6F92C9B3AA}"/>
            </c:ext>
          </c:extLst>
        </c:ser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F6C-4F4F-8BB1-4D6F92C9B3AA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52867</c:v>
                </c:pt>
                <c:pt idx="1">
                  <c:v>52756</c:v>
                </c:pt>
                <c:pt idx="2">
                  <c:v>63892</c:v>
                </c:pt>
                <c:pt idx="3">
                  <c:v>70112</c:v>
                </c:pt>
                <c:pt idx="4">
                  <c:v>65633</c:v>
                </c:pt>
                <c:pt idx="5">
                  <c:v>48479</c:v>
                </c:pt>
                <c:pt idx="6">
                  <c:v>131509</c:v>
                </c:pt>
                <c:pt idx="7">
                  <c:v>118989</c:v>
                </c:pt>
                <c:pt idx="8">
                  <c:v>71807</c:v>
                </c:pt>
                <c:pt idx="9">
                  <c:v>90510</c:v>
                </c:pt>
                <c:pt idx="10">
                  <c:v>92633</c:v>
                </c:pt>
                <c:pt idx="11">
                  <c:v>87824</c:v>
                </c:pt>
                <c:pt idx="12">
                  <c:v>947011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6C-4F4F-8BB1-4D6F92C9B3AA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F6C-4F4F-8BB1-4D6F92C9B3A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115667</c:v>
                </c:pt>
                <c:pt idx="1">
                  <c:v>111801</c:v>
                </c:pt>
                <c:pt idx="2">
                  <c:v>102681</c:v>
                </c:pt>
                <c:pt idx="3">
                  <c:v>64849</c:v>
                </c:pt>
                <c:pt idx="4">
                  <c:v>37200</c:v>
                </c:pt>
                <c:pt idx="5">
                  <c:v>58168</c:v>
                </c:pt>
                <c:pt idx="6">
                  <c:v>126864</c:v>
                </c:pt>
                <c:pt idx="7">
                  <c:v>64414</c:v>
                </c:pt>
                <c:pt idx="8">
                  <c:v>63598</c:v>
                </c:pt>
                <c:pt idx="9">
                  <c:v>97611</c:v>
                </c:pt>
                <c:pt idx="10">
                  <c:v>65764</c:v>
                </c:pt>
                <c:pt idx="11">
                  <c:v>66031</c:v>
                </c:pt>
                <c:pt idx="12">
                  <c:v>974648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F6C-4F4F-8BB1-4D6F92C9B3AA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F6C-4F4F-8BB1-4D6F92C9B3A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F6C-4F4F-8BB1-4D6F92C9B3A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69459</c:v>
                </c:pt>
                <c:pt idx="1">
                  <c:v>126419</c:v>
                </c:pt>
                <c:pt idx="2">
                  <c:v>108728</c:v>
                </c:pt>
                <c:pt idx="3">
                  <c:v>105905</c:v>
                </c:pt>
                <c:pt idx="4">
                  <c:v>106442</c:v>
                </c:pt>
                <c:pt idx="5">
                  <c:v>60812</c:v>
                </c:pt>
                <c:pt idx="6">
                  <c:v>79640</c:v>
                </c:pt>
                <c:pt idx="7">
                  <c:v>149093</c:v>
                </c:pt>
                <c:pt idx="8">
                  <c:v>63472</c:v>
                </c:pt>
                <c:pt idx="12">
                  <c:v>869970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F6C-4F4F-8BB1-4D6F92C9B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F6C-4F4F-8BB1-4D6F92C9B3A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F6C-4F4F-8BB1-4D6F92C9B3A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F6C-4F4F-8BB1-4D6F92C9B3A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F6C-4F4F-8BB1-4D6F92C9B3A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F6C-4F4F-8BB1-4D6F92C9B3A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F6C-4F4F-8BB1-4D6F92C9B3A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F6C-4F4F-8BB1-4D6F92C9B3A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F6C-4F4F-8BB1-4D6F92C9B3A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F6C-4F4F-8BB1-4D6F92C9B3A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F6C-4F4F-8BB1-4D6F92C9B3A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F6C-4F4F-8BB1-4D6F92C9B3A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F6C-4F4F-8BB1-4D6F92C9B3A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F6C-4F4F-8BB1-4D6F92C9B3AA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-0.39949164411629934</c:v>
                </c:pt>
                <c:pt idx="1">
                  <c:v>0.13075017218092855</c:v>
                </c:pt>
                <c:pt idx="2">
                  <c:v>5.8891128835909301E-2</c:v>
                </c:pt>
                <c:pt idx="3">
                  <c:v>0.63310151274499216</c:v>
                </c:pt>
                <c:pt idx="4">
                  <c:v>1.8613440860215054</c:v>
                </c:pt>
                <c:pt idx="5">
                  <c:v>4.5454545454545414E-2</c:v>
                </c:pt>
                <c:pt idx="6">
                  <c:v>-0.37224114011855214</c:v>
                </c:pt>
                <c:pt idx="7">
                  <c:v>1.3146055205390135</c:v>
                </c:pt>
                <c:pt idx="8">
                  <c:v>-1.9811943771816942E-3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0.16736576843495143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F6C-4F4F-8BB1-4D6F92C9B3AA}"/>
            </c:ext>
          </c:extLst>
        </c:ser>
        <c:ser>
          <c:idx val="4"/>
          <c:order val="5"/>
          <c:tx>
            <c:strRef>
              <c:f>'Pernocta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cat'!$O$31:$O$43</c:f>
              <c:numCache>
                <c:formatCode>0.0%</c:formatCode>
                <c:ptCount val="13"/>
                <c:pt idx="0">
                  <c:v>9.8148645871211526E-2</c:v>
                </c:pt>
                <c:pt idx="1">
                  <c:v>0.92442002070267315</c:v>
                </c:pt>
                <c:pt idx="2">
                  <c:v>0.73040073845370346</c:v>
                </c:pt>
                <c:pt idx="3">
                  <c:v>0.42510159593078023</c:v>
                </c:pt>
                <c:pt idx="4">
                  <c:v>0.91690678576573981</c:v>
                </c:pt>
                <c:pt idx="5">
                  <c:v>-1.1331675039425115E-2</c:v>
                </c:pt>
                <c:pt idx="6">
                  <c:v>6.2670575154148978E-3</c:v>
                </c:pt>
                <c:pt idx="7">
                  <c:v>0.59495282312415765</c:v>
                </c:pt>
                <c:pt idx="8">
                  <c:v>-3.799693841980023E-2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0.39927524693234506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F6C-4F4F-8BB1-4D6F92C9B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B99-43D8-9DBC-D1E40F36241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cat'!$C$53:$C$65</c:f>
              <c:numCache>
                <c:formatCode>#,##0</c:formatCode>
                <c:ptCount val="13"/>
                <c:pt idx="0">
                  <c:v>55106</c:v>
                </c:pt>
                <c:pt idx="1">
                  <c:v>58029</c:v>
                </c:pt>
                <c:pt idx="2">
                  <c:v>54916</c:v>
                </c:pt>
                <c:pt idx="3">
                  <c:v>66151</c:v>
                </c:pt>
                <c:pt idx="4">
                  <c:v>49009</c:v>
                </c:pt>
                <c:pt idx="5">
                  <c:v>53001</c:v>
                </c:pt>
                <c:pt idx="6">
                  <c:v>70044</c:v>
                </c:pt>
                <c:pt idx="7">
                  <c:v>83986</c:v>
                </c:pt>
                <c:pt idx="8">
                  <c:v>57977</c:v>
                </c:pt>
                <c:pt idx="9">
                  <c:v>67659</c:v>
                </c:pt>
                <c:pt idx="10">
                  <c:v>56312</c:v>
                </c:pt>
                <c:pt idx="11">
                  <c:v>58187</c:v>
                </c:pt>
                <c:pt idx="12">
                  <c:v>730377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99-43D8-9DBC-D1E40F362418}"/>
            </c:ext>
          </c:extLst>
        </c:ser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B99-43D8-9DBC-D1E40F362418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99-43D8-9DBC-D1E40F362418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B99-43D8-9DBC-D1E40F36241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37200</c:v>
                </c:pt>
                <c:pt idx="5">
                  <c:v>58168</c:v>
                </c:pt>
                <c:pt idx="6">
                  <c:v>126864</c:v>
                </c:pt>
                <c:pt idx="7">
                  <c:v>64414</c:v>
                </c:pt>
                <c:pt idx="8">
                  <c:v>63598</c:v>
                </c:pt>
                <c:pt idx="9">
                  <c:v>97611</c:v>
                </c:pt>
                <c:pt idx="10">
                  <c:v>65764</c:v>
                </c:pt>
                <c:pt idx="11">
                  <c:v>57860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99-43D8-9DBC-D1E40F362418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B99-43D8-9DBC-D1E40F36241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B99-43D8-9DBC-D1E40F36241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B99-43D8-9DBC-D1E40F362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B99-43D8-9DBC-D1E40F36241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B99-43D8-9DBC-D1E40F36241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99-43D8-9DBC-D1E40F36241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B99-43D8-9DBC-D1E40F36241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99-43D8-9DBC-D1E40F36241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99-43D8-9DBC-D1E40F36241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B99-43D8-9DBC-D1E40F36241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B99-43D8-9DBC-D1E40F36241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B99-43D8-9DBC-D1E40F36241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B99-43D8-9DBC-D1E40F36241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B99-43D8-9DBC-D1E40F36241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B99-43D8-9DBC-D1E40F36241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B99-43D8-9DBC-D1E40F362418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B99-43D8-9DBC-D1E40F362418}"/>
            </c:ext>
          </c:extLst>
        </c:ser>
        <c:ser>
          <c:idx val="4"/>
          <c:order val="5"/>
          <c:tx>
            <c:strRef>
              <c:f>'Pernocta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cat'!$O$53:$O$65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B99-43D8-9DBC-D1E40F362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FF0-488A-88B3-A0BC9B12EC0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cat'!$C$75:$C$87</c:f>
              <c:numCache>
                <c:formatCode>#,##0</c:formatCode>
                <c:ptCount val="13"/>
                <c:pt idx="0">
                  <c:v>8145</c:v>
                </c:pt>
                <c:pt idx="1">
                  <c:v>7663</c:v>
                </c:pt>
                <c:pt idx="2">
                  <c:v>7918</c:v>
                </c:pt>
                <c:pt idx="3">
                  <c:v>8163</c:v>
                </c:pt>
                <c:pt idx="4">
                  <c:v>6519</c:v>
                </c:pt>
                <c:pt idx="5">
                  <c:v>8508</c:v>
                </c:pt>
                <c:pt idx="6">
                  <c:v>9100</c:v>
                </c:pt>
                <c:pt idx="7">
                  <c:v>9492</c:v>
                </c:pt>
                <c:pt idx="8">
                  <c:v>8002</c:v>
                </c:pt>
                <c:pt idx="9">
                  <c:v>5442</c:v>
                </c:pt>
                <c:pt idx="10">
                  <c:v>6433</c:v>
                </c:pt>
                <c:pt idx="11">
                  <c:v>6270</c:v>
                </c:pt>
                <c:pt idx="12">
                  <c:v>91655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F0-488A-88B3-A0BC9B12EC0A}"/>
            </c:ext>
          </c:extLst>
        </c:ser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FF0-488A-88B3-A0BC9B12EC0A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FF0-488A-88B3-A0BC9B12EC0A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FF0-488A-88B3-A0BC9B12EC0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8171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FF0-488A-88B3-A0BC9B12EC0A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FF0-488A-88B3-A0BC9B12EC0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FF0-488A-88B3-A0BC9B12EC0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FF0-488A-88B3-A0BC9B12EC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FF0-488A-88B3-A0BC9B12EC0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FF0-488A-88B3-A0BC9B12EC0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FF0-488A-88B3-A0BC9B12EC0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FF0-488A-88B3-A0BC9B12EC0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FF0-488A-88B3-A0BC9B12EC0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FF0-488A-88B3-A0BC9B12EC0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FF0-488A-88B3-A0BC9B12EC0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FF0-488A-88B3-A0BC9B12EC0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FF0-488A-88B3-A0BC9B12EC0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FF0-488A-88B3-A0BC9B12EC0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FF0-488A-88B3-A0BC9B12EC0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FF0-488A-88B3-A0BC9B12EC0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FF0-488A-88B3-A0BC9B12EC0A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FF0-488A-88B3-A0BC9B12EC0A}"/>
            </c:ext>
          </c:extLst>
        </c:ser>
        <c:ser>
          <c:idx val="4"/>
          <c:order val="5"/>
          <c:tx>
            <c:strRef>
              <c:f>'Pernocta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cat'!$O$75:$O$87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FF0-488A-88B3-A0BC9B12EC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0E8-44E1-A8C6-A80F6DA40B3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cat'!$C$97:$C$109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E8-44E1-A8C6-A80F6DA40B34}"/>
            </c:ext>
          </c:extLst>
        </c:ser>
        <c:ser>
          <c:idx val="5"/>
          <c:order val="1"/>
          <c:tx>
            <c:strRef>
              <c:f>'Pernocta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0E8-44E1-A8C6-A80F6DA40B34}"/>
              </c:ext>
            </c:extLst>
          </c:dP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0E8-44E1-A8C6-A80F6DA40B34}"/>
            </c:ext>
          </c:extLst>
        </c:ser>
        <c:ser>
          <c:idx val="0"/>
          <c:order val="2"/>
          <c:tx>
            <c:strRef>
              <c:f>'Pernocta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0E8-44E1-A8C6-A80F6DA40B3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0E8-44E1-A8C6-A80F6DA40B34}"/>
            </c:ext>
          </c:extLst>
        </c:ser>
        <c:ser>
          <c:idx val="1"/>
          <c:order val="3"/>
          <c:tx>
            <c:strRef>
              <c:f>'Pernocta evol mensu TF cat'!$M$95:$N$95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0E8-44E1-A8C6-A80F6DA40B3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0E8-44E1-A8C6-A80F6DA40B3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cat'!$M$97:$M$109</c:f>
              <c:numCache>
                <c:formatCode>#,##0</c:formatCode>
                <c:ptCount val="1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0E8-44E1-A8C6-A80F6DA40B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0E8-44E1-A8C6-A80F6DA40B3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0E8-44E1-A8C6-A80F6DA40B3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0E8-44E1-A8C6-A80F6DA40B3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0E8-44E1-A8C6-A80F6DA40B3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0E8-44E1-A8C6-A80F6DA40B3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0E8-44E1-A8C6-A80F6DA40B3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0E8-44E1-A8C6-A80F6DA40B3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0E8-44E1-A8C6-A80F6DA40B3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0E8-44E1-A8C6-A80F6DA40B3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0E8-44E1-A8C6-A80F6DA40B3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0E8-44E1-A8C6-A80F6DA40B3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0E8-44E1-A8C6-A80F6DA40B3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0E8-44E1-A8C6-A80F6DA40B34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cat'!$N$97:$N$109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0E8-44E1-A8C6-A80F6DA40B34}"/>
            </c:ext>
          </c:extLst>
        </c:ser>
        <c:ser>
          <c:idx val="4"/>
          <c:order val="5"/>
          <c:tx>
            <c:strRef>
              <c:f>'Pernocta evol mensu TF cat'!$O$96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cat'!$O$97:$O$109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0E8-44E1-A8C6-A80F6DA40B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E3C-423D-B00D-8107EA557A1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resd'!$C$9:$C$21</c:f>
              <c:numCache>
                <c:formatCode>0.00</c:formatCode>
                <c:ptCount val="13"/>
                <c:pt idx="0">
                  <c:v>6.6107026143790852</c:v>
                </c:pt>
                <c:pt idx="1">
                  <c:v>6.3015245623941274</c:v>
                </c:pt>
                <c:pt idx="2">
                  <c:v>6.0477536027126311</c:v>
                </c:pt>
                <c:pt idx="3">
                  <c:v>6.7509713562844489</c:v>
                </c:pt>
                <c:pt idx="4">
                  <c:v>5.2298334269137188</c:v>
                </c:pt>
                <c:pt idx="5">
                  <c:v>5.4415117502630652</c:v>
                </c:pt>
                <c:pt idx="6">
                  <c:v>6.1753995082974802</c:v>
                </c:pt>
                <c:pt idx="7">
                  <c:v>6.5231916068470461</c:v>
                </c:pt>
                <c:pt idx="8">
                  <c:v>5.6485558811218084</c:v>
                </c:pt>
                <c:pt idx="9">
                  <c:v>5.6187209390959678</c:v>
                </c:pt>
                <c:pt idx="10">
                  <c:v>6.6770270270270267</c:v>
                </c:pt>
                <c:pt idx="11">
                  <c:v>6.1110180532291087</c:v>
                </c:pt>
                <c:pt idx="12">
                  <c:v>6.0858480521564111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3C-423D-B00D-8107EA557A17}"/>
            </c:ext>
          </c:extLst>
        </c:ser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E3C-423D-B00D-8107EA557A17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7.1439975747776883</c:v>
                </c:pt>
                <c:pt idx="1">
                  <c:v>5.433778974704242</c:v>
                </c:pt>
                <c:pt idx="2">
                  <c:v>6.3085224128389594</c:v>
                </c:pt>
                <c:pt idx="3">
                  <c:v>5.8118570448830296</c:v>
                </c:pt>
                <c:pt idx="4">
                  <c:v>5.3957282471626735</c:v>
                </c:pt>
                <c:pt idx="5">
                  <c:v>4.8837811900191941</c:v>
                </c:pt>
                <c:pt idx="6">
                  <c:v>5.606170672978819</c:v>
                </c:pt>
                <c:pt idx="7">
                  <c:v>8.4148579849946401</c:v>
                </c:pt>
                <c:pt idx="8">
                  <c:v>6.9209328254204214</c:v>
                </c:pt>
                <c:pt idx="9">
                  <c:v>6.51228260133992</c:v>
                </c:pt>
                <c:pt idx="10">
                  <c:v>6.6308302557789629</c:v>
                </c:pt>
                <c:pt idx="11">
                  <c:v>6.5736137667304018</c:v>
                </c:pt>
                <c:pt idx="12">
                  <c:v>6.2993357337968714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E3C-423D-B00D-8107EA557A17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E3C-423D-B00D-8107EA557A1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6.6944336100741069</c:v>
                </c:pt>
                <c:pt idx="1">
                  <c:v>6.3448800913589647</c:v>
                </c:pt>
                <c:pt idx="2">
                  <c:v>6.6754663196380992</c:v>
                </c:pt>
                <c:pt idx="3">
                  <c:v>6.111035131207796</c:v>
                </c:pt>
                <c:pt idx="4">
                  <c:v>5.4464900662251656</c:v>
                </c:pt>
                <c:pt idx="5">
                  <c:v>4.1083433775277891</c:v>
                </c:pt>
                <c:pt idx="6">
                  <c:v>5.7056444673894342</c:v>
                </c:pt>
                <c:pt idx="7">
                  <c:v>6.3387567424175435</c:v>
                </c:pt>
                <c:pt idx="8">
                  <c:v>4.0842182350787262</c:v>
                </c:pt>
                <c:pt idx="9">
                  <c:v>5.9405797936718345</c:v>
                </c:pt>
                <c:pt idx="10">
                  <c:v>5.6851358980562949</c:v>
                </c:pt>
                <c:pt idx="11">
                  <c:v>5.73503041946846</c:v>
                </c:pt>
                <c:pt idx="12">
                  <c:v>5.7549280737556785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E3C-423D-B00D-8107EA557A17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E3C-423D-B00D-8107EA557A1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E3C-423D-B00D-8107EA557A1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5.6493276939587149</c:v>
                </c:pt>
                <c:pt idx="1">
                  <c:v>5.967058630720695</c:v>
                </c:pt>
                <c:pt idx="2">
                  <c:v>6.3053628992869006</c:v>
                </c:pt>
                <c:pt idx="3">
                  <c:v>6.8823199146594805</c:v>
                </c:pt>
                <c:pt idx="4">
                  <c:v>5.6039879642520321</c:v>
                </c:pt>
                <c:pt idx="5">
                  <c:v>4.8911242603550296</c:v>
                </c:pt>
                <c:pt idx="6">
                  <c:v>5.9049370994540711</c:v>
                </c:pt>
                <c:pt idx="7">
                  <c:v>6.7142914171656685</c:v>
                </c:pt>
                <c:pt idx="8">
                  <c:v>4.7806432748538015</c:v>
                </c:pt>
                <c:pt idx="12">
                  <c:v>5.911445094593903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E3C-423D-B00D-8107EA557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E3C-423D-B00D-8107EA557A1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E3C-423D-B00D-8107EA557A1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E3C-423D-B00D-8107EA557A1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E3C-423D-B00D-8107EA557A1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E3C-423D-B00D-8107EA557A1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E3C-423D-B00D-8107EA557A1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E3C-423D-B00D-8107EA557A1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E3C-423D-B00D-8107EA557A1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E3C-423D-B00D-8107EA557A1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E3C-423D-B00D-8107EA557A1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E3C-423D-B00D-8107EA557A1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E3C-423D-B00D-8107EA557A1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E3C-423D-B00D-8107EA557A17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-1.0451059161153919</c:v>
                </c:pt>
                <c:pt idx="1">
                  <c:v>-0.37782146063826971</c:v>
                </c:pt>
                <c:pt idx="2">
                  <c:v>-0.37010342035119859</c:v>
                </c:pt>
                <c:pt idx="3">
                  <c:v>0.7712847834516845</c:v>
                </c:pt>
                <c:pt idx="4">
                  <c:v>0.15749789802686642</c:v>
                </c:pt>
                <c:pt idx="5">
                  <c:v>0.78278088282724045</c:v>
                </c:pt>
                <c:pt idx="6">
                  <c:v>0.19929263206463688</c:v>
                </c:pt>
                <c:pt idx="7">
                  <c:v>0.37553467474812496</c:v>
                </c:pt>
                <c:pt idx="8">
                  <c:v>0.69642503977507531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0.17183246332096402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E3C-423D-B00D-8107EA557A17}"/>
            </c:ext>
          </c:extLst>
        </c:ser>
        <c:ser>
          <c:idx val="4"/>
          <c:order val="5"/>
          <c:tx>
            <c:strRef>
              <c:f>'EM evol menusual lugar resd'!$O$8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menusual lugar resd'!$O$9:$O$21</c:f>
              <c:numCache>
                <c:formatCode>0.00</c:formatCode>
                <c:ptCount val="13"/>
                <c:pt idx="0">
                  <c:v>-0.96137492042037032</c:v>
                </c:pt>
                <c:pt idx="1">
                  <c:v>-0.33446593167343242</c:v>
                </c:pt>
                <c:pt idx="2">
                  <c:v>0.25760929657426956</c:v>
                </c:pt>
                <c:pt idx="3">
                  <c:v>0.13134855837503157</c:v>
                </c:pt>
                <c:pt idx="4">
                  <c:v>0.37415453733831328</c:v>
                </c:pt>
                <c:pt idx="5">
                  <c:v>-0.55038748990803565</c:v>
                </c:pt>
                <c:pt idx="6">
                  <c:v>-0.27046240884340911</c:v>
                </c:pt>
                <c:pt idx="7">
                  <c:v>0.19109981031862233</c:v>
                </c:pt>
                <c:pt idx="8">
                  <c:v>-0.86791260626800693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-0.17604923680004347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E3C-423D-B00D-8107EA557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F4B-4D47-87A4-020EB91C492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resd'!$C$31:$C$43</c:f>
              <c:numCache>
                <c:formatCode>0.00</c:formatCode>
                <c:ptCount val="13"/>
                <c:pt idx="0">
                  <c:v>4.4566801619433196</c:v>
                </c:pt>
                <c:pt idx="1">
                  <c:v>3.43075117370892</c:v>
                </c:pt>
                <c:pt idx="2">
                  <c:v>3.4526006711409396</c:v>
                </c:pt>
                <c:pt idx="3">
                  <c:v>4.6321525885558579</c:v>
                </c:pt>
                <c:pt idx="4">
                  <c:v>2.9461780704265674</c:v>
                </c:pt>
                <c:pt idx="5">
                  <c:v>3.3043478260869565</c:v>
                </c:pt>
                <c:pt idx="6">
                  <c:v>4.0235638379793626</c:v>
                </c:pt>
                <c:pt idx="7">
                  <c:v>4.4444972288202695</c:v>
                </c:pt>
                <c:pt idx="8">
                  <c:v>3.5973635908559989</c:v>
                </c:pt>
                <c:pt idx="9">
                  <c:v>3.298528186614829</c:v>
                </c:pt>
                <c:pt idx="10">
                  <c:v>3.8372652864708714</c:v>
                </c:pt>
                <c:pt idx="11">
                  <c:v>4.4061696658097684</c:v>
                </c:pt>
                <c:pt idx="12">
                  <c:v>3.780999427262314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4B-4D47-87A4-020EB91C492F}"/>
            </c:ext>
          </c:extLst>
        </c:ser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F4B-4D47-87A4-020EB91C492F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5.190523690773067</c:v>
                </c:pt>
                <c:pt idx="1">
                  <c:v>3.356354720065386</c:v>
                </c:pt>
                <c:pt idx="2">
                  <c:v>3.3214643931795385</c:v>
                </c:pt>
                <c:pt idx="3">
                  <c:v>3.5522642151855637</c:v>
                </c:pt>
                <c:pt idx="4">
                  <c:v>3.2111142139067299</c:v>
                </c:pt>
                <c:pt idx="5">
                  <c:v>2.7494692144373674</c:v>
                </c:pt>
                <c:pt idx="6">
                  <c:v>3.3948813244361853</c:v>
                </c:pt>
                <c:pt idx="7">
                  <c:v>5.1111111111111107</c:v>
                </c:pt>
                <c:pt idx="8">
                  <c:v>5.4221146085552867</c:v>
                </c:pt>
                <c:pt idx="9">
                  <c:v>4.0484003281378182</c:v>
                </c:pt>
                <c:pt idx="10">
                  <c:v>4.5678866587957501</c:v>
                </c:pt>
                <c:pt idx="11">
                  <c:v>5.2474344355758271</c:v>
                </c:pt>
                <c:pt idx="12">
                  <c:v>3.6835830115830115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4B-4D47-87A4-020EB91C492F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F4B-4D47-87A4-020EB91C492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4.5303193397918911</c:v>
                </c:pt>
                <c:pt idx="1">
                  <c:v>3.19493006993007</c:v>
                </c:pt>
                <c:pt idx="2">
                  <c:v>3.9745222929936306</c:v>
                </c:pt>
                <c:pt idx="3">
                  <c:v>3.982905982905983</c:v>
                </c:pt>
                <c:pt idx="4">
                  <c:v>3.585343228200371</c:v>
                </c:pt>
                <c:pt idx="5">
                  <c:v>2.8345461052129308</c:v>
                </c:pt>
                <c:pt idx="6">
                  <c:v>3.7118304688803603</c:v>
                </c:pt>
                <c:pt idx="7">
                  <c:v>5.7862292718096615</c:v>
                </c:pt>
                <c:pt idx="8">
                  <c:v>3.1962110960757779</c:v>
                </c:pt>
                <c:pt idx="9">
                  <c:v>4.9653250773993811</c:v>
                </c:pt>
                <c:pt idx="10">
                  <c:v>3.7732156561780505</c:v>
                </c:pt>
                <c:pt idx="11">
                  <c:v>4.1252729257641922</c:v>
                </c:pt>
                <c:pt idx="12">
                  <c:v>3.6854550862581799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4B-4D47-87A4-020EB91C492F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F4B-4D47-87A4-020EB91C492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F4B-4D47-87A4-020EB91C492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4.3015362629510543</c:v>
                </c:pt>
                <c:pt idx="1">
                  <c:v>3.8014281790716837</c:v>
                </c:pt>
                <c:pt idx="2">
                  <c:v>4.0634615384615387</c:v>
                </c:pt>
                <c:pt idx="3">
                  <c:v>6.1038406827880509</c:v>
                </c:pt>
                <c:pt idx="4">
                  <c:v>4.1656030965582174</c:v>
                </c:pt>
                <c:pt idx="5">
                  <c:v>4.0688060538116595</c:v>
                </c:pt>
                <c:pt idx="6">
                  <c:v>4.9375448671931084</c:v>
                </c:pt>
                <c:pt idx="7">
                  <c:v>4.0212790039615163</c:v>
                </c:pt>
                <c:pt idx="8">
                  <c:v>3.7254203476774008</c:v>
                </c:pt>
                <c:pt idx="12">
                  <c:v>4.2440629998769532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F4B-4D47-87A4-020EB91C49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F4B-4D47-87A4-020EB91C492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F4B-4D47-87A4-020EB91C492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4B-4D47-87A4-020EB91C492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4B-4D47-87A4-020EB91C492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4B-4D47-87A4-020EB91C492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4B-4D47-87A4-020EB91C492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F4B-4D47-87A4-020EB91C492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F4B-4D47-87A4-020EB91C492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F4B-4D47-87A4-020EB91C492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F4B-4D47-87A4-020EB91C492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F4B-4D47-87A4-020EB91C492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F4B-4D47-87A4-020EB91C492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F4B-4D47-87A4-020EB91C492F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-0.22878307684083676</c:v>
                </c:pt>
                <c:pt idx="1">
                  <c:v>0.60649810914161373</c:v>
                </c:pt>
                <c:pt idx="2">
                  <c:v>8.8939245467908101E-2</c:v>
                </c:pt>
                <c:pt idx="3">
                  <c:v>2.120934699882068</c:v>
                </c:pt>
                <c:pt idx="4">
                  <c:v>0.58025986835784638</c:v>
                </c:pt>
                <c:pt idx="5">
                  <c:v>1.2342599485987287</c:v>
                </c:pt>
                <c:pt idx="6">
                  <c:v>1.2257143983127481</c:v>
                </c:pt>
                <c:pt idx="7">
                  <c:v>-1.7649502678481452</c:v>
                </c:pt>
                <c:pt idx="8">
                  <c:v>0.52920925160162291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0.65832428665948628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F4B-4D47-87A4-020EB91C492F}"/>
            </c:ext>
          </c:extLst>
        </c:ser>
        <c:ser>
          <c:idx val="4"/>
          <c:order val="5"/>
          <c:tx>
            <c:strRef>
              <c:f>'EM evol menusual lugar resd'!$O$30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resd'!$O$31:$O$43</c:f>
              <c:numCache>
                <c:formatCode>0.00</c:formatCode>
                <c:ptCount val="13"/>
                <c:pt idx="0">
                  <c:v>-0.15514389899226533</c:v>
                </c:pt>
                <c:pt idx="1">
                  <c:v>0.37067700536276371</c:v>
                </c:pt>
                <c:pt idx="2">
                  <c:v>0.61086086732059908</c:v>
                </c:pt>
                <c:pt idx="3">
                  <c:v>1.471688094232193</c:v>
                </c:pt>
                <c:pt idx="4">
                  <c:v>1.2194250261316499</c:v>
                </c:pt>
                <c:pt idx="5">
                  <c:v>0.76445822772470295</c:v>
                </c:pt>
                <c:pt idx="6">
                  <c:v>0.9139810292137458</c:v>
                </c:pt>
                <c:pt idx="7">
                  <c:v>-0.42321822485875327</c:v>
                </c:pt>
                <c:pt idx="8">
                  <c:v>0.12805675682140194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0.45830234839577777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F4B-4D47-87A4-020EB91C49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A3-47C7-A092-8C65C4E5F28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resd'!$C$53:$C$65</c:f>
              <c:numCache>
                <c:formatCode>0.00</c:formatCode>
                <c:ptCount val="13"/>
                <c:pt idx="0">
                  <c:v>5.4530154277699863</c:v>
                </c:pt>
                <c:pt idx="1">
                  <c:v>3.8903225806451611</c:v>
                </c:pt>
                <c:pt idx="2">
                  <c:v>4.5372340425531918</c:v>
                </c:pt>
                <c:pt idx="3">
                  <c:v>5.4481132075471699</c:v>
                </c:pt>
                <c:pt idx="4">
                  <c:v>4.2421940928270043</c:v>
                </c:pt>
                <c:pt idx="5">
                  <c:v>4.1724137931034484</c:v>
                </c:pt>
                <c:pt idx="6">
                  <c:v>5.0078605604921398</c:v>
                </c:pt>
                <c:pt idx="7">
                  <c:v>5.469483568075117</c:v>
                </c:pt>
                <c:pt idx="8">
                  <c:v>4.3235867446393765</c:v>
                </c:pt>
                <c:pt idx="9">
                  <c:v>4.0677506775067753</c:v>
                </c:pt>
                <c:pt idx="10">
                  <c:v>4.7690721649484535</c:v>
                </c:pt>
                <c:pt idx="11">
                  <c:v>5.0255524861878449</c:v>
                </c:pt>
                <c:pt idx="12">
                  <c:v>4.7225877192982457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A3-47C7-A092-8C65C4E5F289}"/>
            </c:ext>
          </c:extLst>
        </c:ser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CA3-47C7-A092-8C65C4E5F289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5.7173366834170851</c:v>
                </c:pt>
                <c:pt idx="1">
                  <c:v>4.3866213151927438</c:v>
                </c:pt>
                <c:pt idx="2">
                  <c:v>3.9177545691906004</c:v>
                </c:pt>
                <c:pt idx="3">
                  <c:v>4.6966292134831464</c:v>
                </c:pt>
                <c:pt idx="4">
                  <c:v>4.0926966292134832</c:v>
                </c:pt>
                <c:pt idx="5">
                  <c:v>4.3195876288659791</c:v>
                </c:pt>
                <c:pt idx="6">
                  <c:v>6.3602875112309079</c:v>
                </c:pt>
                <c:pt idx="7">
                  <c:v>7.6011342155009451</c:v>
                </c:pt>
                <c:pt idx="8">
                  <c:v>5.7415036045314105</c:v>
                </c:pt>
                <c:pt idx="9">
                  <c:v>4.4811946902654869</c:v>
                </c:pt>
                <c:pt idx="10">
                  <c:v>5.1796322489391793</c:v>
                </c:pt>
                <c:pt idx="11">
                  <c:v>4.8375499334221042</c:v>
                </c:pt>
                <c:pt idx="12">
                  <c:v>5.1497178267124042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A3-47C7-A092-8C65C4E5F289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CA3-47C7-A092-8C65C4E5F28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6.9343065693430654</c:v>
                </c:pt>
                <c:pt idx="1">
                  <c:v>4.2623456790123457</c:v>
                </c:pt>
                <c:pt idx="2">
                  <c:v>4.0708661417322833</c:v>
                </c:pt>
                <c:pt idx="3">
                  <c:v>4.6390532544378695</c:v>
                </c:pt>
                <c:pt idx="4">
                  <c:v>3.8256189451022604</c:v>
                </c:pt>
                <c:pt idx="5">
                  <c:v>4.8683574879227054</c:v>
                </c:pt>
                <c:pt idx="6">
                  <c:v>6.7743399339933994</c:v>
                </c:pt>
                <c:pt idx="7">
                  <c:v>6.1051990251827783</c:v>
                </c:pt>
                <c:pt idx="8">
                  <c:v>5.4869009584664541</c:v>
                </c:pt>
                <c:pt idx="9">
                  <c:v>5.1779999999999999</c:v>
                </c:pt>
                <c:pt idx="10">
                  <c:v>5.3680851063829786</c:v>
                </c:pt>
                <c:pt idx="11">
                  <c:v>4.6484089723526347</c:v>
                </c:pt>
                <c:pt idx="12">
                  <c:v>5.4369234853009489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CA3-47C7-A092-8C65C4E5F289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CA3-47C7-A092-8C65C4E5F28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CA3-47C7-A092-8C65C4E5F28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5.8929313929313931</c:v>
                </c:pt>
                <c:pt idx="1">
                  <c:v>4.3759946949602124</c:v>
                </c:pt>
                <c:pt idx="2">
                  <c:v>4.780533168009919</c:v>
                </c:pt>
                <c:pt idx="3">
                  <c:v>6.2548842801322513</c:v>
                </c:pt>
                <c:pt idx="4">
                  <c:v>6.3711133400200604</c:v>
                </c:pt>
                <c:pt idx="5">
                  <c:v>5.9084321475625821</c:v>
                </c:pt>
                <c:pt idx="6">
                  <c:v>6.2042961608775133</c:v>
                </c:pt>
                <c:pt idx="7">
                  <c:v>5.8572443181818183</c:v>
                </c:pt>
                <c:pt idx="8">
                  <c:v>5.5717141429285357</c:v>
                </c:pt>
                <c:pt idx="12">
                  <c:v>5.7834551235566467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CA3-47C7-A092-8C65C4E5F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CA3-47C7-A092-8C65C4E5F28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CA3-47C7-A092-8C65C4E5F28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CA3-47C7-A092-8C65C4E5F28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CA3-47C7-A092-8C65C4E5F28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CA3-47C7-A092-8C65C4E5F28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CA3-47C7-A092-8C65C4E5F28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CA3-47C7-A092-8C65C4E5F28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CA3-47C7-A092-8C65C4E5F28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CA3-47C7-A092-8C65C4E5F28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CA3-47C7-A092-8C65C4E5F28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CA3-47C7-A092-8C65C4E5F28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CA3-47C7-A092-8C65C4E5F28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CA3-47C7-A092-8C65C4E5F289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-1.0413751764116723</c:v>
                </c:pt>
                <c:pt idx="1">
                  <c:v>0.11364901594786669</c:v>
                </c:pt>
                <c:pt idx="2">
                  <c:v>0.70966702627763567</c:v>
                </c:pt>
                <c:pt idx="3">
                  <c:v>1.6158310256943818</c:v>
                </c:pt>
                <c:pt idx="4">
                  <c:v>2.5454943949177999</c:v>
                </c:pt>
                <c:pt idx="5">
                  <c:v>1.0400746596398767</c:v>
                </c:pt>
                <c:pt idx="6">
                  <c:v>-0.57004377311588605</c:v>
                </c:pt>
                <c:pt idx="7">
                  <c:v>-0.24795470700096001</c:v>
                </c:pt>
                <c:pt idx="8">
                  <c:v>8.4813184462081637E-2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0.16312278599129915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CA3-47C7-A092-8C65C4E5F289}"/>
            </c:ext>
          </c:extLst>
        </c:ser>
        <c:ser>
          <c:idx val="4"/>
          <c:order val="5"/>
          <c:tx>
            <c:strRef>
              <c:f>'EM evol menusual lugar resd'!$O$52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resd'!$O$53:$O$65</c:f>
              <c:numCache>
                <c:formatCode>0.00</c:formatCode>
                <c:ptCount val="13"/>
                <c:pt idx="0">
                  <c:v>0.43991596516140685</c:v>
                </c:pt>
                <c:pt idx="1">
                  <c:v>0.48567211431505131</c:v>
                </c:pt>
                <c:pt idx="2">
                  <c:v>0.24329912545672716</c:v>
                </c:pt>
                <c:pt idx="3">
                  <c:v>0.80677107258508141</c:v>
                </c:pt>
                <c:pt idx="4">
                  <c:v>2.128919247193056</c:v>
                </c:pt>
                <c:pt idx="5">
                  <c:v>1.7360183544591337</c:v>
                </c:pt>
                <c:pt idx="6">
                  <c:v>1.1964356003853736</c:v>
                </c:pt>
                <c:pt idx="7">
                  <c:v>0.3877607501067013</c:v>
                </c:pt>
                <c:pt idx="8">
                  <c:v>1.2481273982891592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1.0292278329549953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CA3-47C7-A092-8C65C4E5F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EE9-45B2-9CAF-59D4D81D1E8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resd'!$C$75:$C$87</c:f>
              <c:numCache>
                <c:formatCode>0.00</c:formatCode>
                <c:ptCount val="13"/>
                <c:pt idx="0">
                  <c:v>3.0957854406130267</c:v>
                </c:pt>
                <c:pt idx="1">
                  <c:v>2.6252019386106622</c:v>
                </c:pt>
                <c:pt idx="2">
                  <c:v>2.4785031847133756</c:v>
                </c:pt>
                <c:pt idx="3">
                  <c:v>2.5122549019607843</c:v>
                </c:pt>
                <c:pt idx="4">
                  <c:v>2.2807625649913343</c:v>
                </c:pt>
                <c:pt idx="5">
                  <c:v>2.7721476510067116</c:v>
                </c:pt>
                <c:pt idx="6">
                  <c:v>3.2161480235492008</c:v>
                </c:pt>
                <c:pt idx="7">
                  <c:v>3.6441060349689791</c:v>
                </c:pt>
                <c:pt idx="8">
                  <c:v>3.0539673278879813</c:v>
                </c:pt>
                <c:pt idx="9">
                  <c:v>2.7642352941176469</c:v>
                </c:pt>
                <c:pt idx="10">
                  <c:v>3.0207768744354109</c:v>
                </c:pt>
                <c:pt idx="11">
                  <c:v>3.3939051918735892</c:v>
                </c:pt>
                <c:pt idx="12">
                  <c:v>2.9883966244725739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E9-45B2-9CAF-59D4D81D1E8A}"/>
            </c:ext>
          </c:extLst>
        </c:ser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EE9-45B2-9CAF-59D4D81D1E8A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4.8436724565756828</c:v>
                </c:pt>
                <c:pt idx="1">
                  <c:v>2.7757188498402554</c:v>
                </c:pt>
                <c:pt idx="2">
                  <c:v>2.949511400651466</c:v>
                </c:pt>
                <c:pt idx="3">
                  <c:v>3.1860674157303372</c:v>
                </c:pt>
                <c:pt idx="4">
                  <c:v>2.9923318229348204</c:v>
                </c:pt>
                <c:pt idx="5">
                  <c:v>2.6085145765849145</c:v>
                </c:pt>
                <c:pt idx="6">
                  <c:v>3.087171359313817</c:v>
                </c:pt>
                <c:pt idx="7">
                  <c:v>2.5079051383399209</c:v>
                </c:pt>
                <c:pt idx="8">
                  <c:v>4.2649253731343286</c:v>
                </c:pt>
                <c:pt idx="9">
                  <c:v>2.8063492063492061</c:v>
                </c:pt>
                <c:pt idx="10">
                  <c:v>1.4785714285714286</c:v>
                </c:pt>
                <c:pt idx="11">
                  <c:v>7.6904761904761907</c:v>
                </c:pt>
                <c:pt idx="12">
                  <c:v>3.1158625417773589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E9-45B2-9CAF-59D4D81D1E8A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EE9-45B2-9CAF-59D4D81D1E8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3.9419383653416702</c:v>
                </c:pt>
                <c:pt idx="1">
                  <c:v>3.0188391038696536</c:v>
                </c:pt>
                <c:pt idx="2">
                  <c:v>3.5666666666666669</c:v>
                </c:pt>
                <c:pt idx="3">
                  <c:v>2.2769230769230768</c:v>
                </c:pt>
                <c:pt idx="4">
                  <c:v>2.087248322147651</c:v>
                </c:pt>
                <c:pt idx="5">
                  <c:v>2.3338784004756952</c:v>
                </c:pt>
                <c:pt idx="6">
                  <c:v>2.9354737502614516</c:v>
                </c:pt>
                <c:pt idx="7">
                  <c:v>3.2692307692307692</c:v>
                </c:pt>
                <c:pt idx="8">
                  <c:v>2.7053265781185813</c:v>
                </c:pt>
                <c:pt idx="9">
                  <c:v>2.1913043478260867</c:v>
                </c:pt>
                <c:pt idx="10">
                  <c:v>2.8733493397358942</c:v>
                </c:pt>
                <c:pt idx="11">
                  <c:v>3.5512306811677159</c:v>
                </c:pt>
                <c:pt idx="12">
                  <c:v>2.8606518953717304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EE9-45B2-9CAF-59D4D81D1E8A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EE9-45B2-9CAF-59D4D81D1E8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EE9-45B2-9CAF-59D4D81D1E8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3.4681545998911267</c:v>
                </c:pt>
                <c:pt idx="1">
                  <c:v>3.3952180028129395</c:v>
                </c:pt>
                <c:pt idx="2">
                  <c:v>1.5867237687366167</c:v>
                </c:pt>
                <c:pt idx="3">
                  <c:v>3.4308510638297873</c:v>
                </c:pt>
                <c:pt idx="4">
                  <c:v>3.5842696629213484</c:v>
                </c:pt>
                <c:pt idx="5">
                  <c:v>3.5717337130651479</c:v>
                </c:pt>
                <c:pt idx="6">
                  <c:v>3.5454545454545454</c:v>
                </c:pt>
                <c:pt idx="7">
                  <c:v>3.1623193221465358</c:v>
                </c:pt>
                <c:pt idx="8">
                  <c:v>2.989037273270879</c:v>
                </c:pt>
                <c:pt idx="12">
                  <c:v>3.3490838333063078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EE9-45B2-9CAF-59D4D81D1E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EE9-45B2-9CAF-59D4D81D1E8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EE9-45B2-9CAF-59D4D81D1E8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EE9-45B2-9CAF-59D4D81D1E8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EE9-45B2-9CAF-59D4D81D1E8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E9-45B2-9CAF-59D4D81D1E8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E9-45B2-9CAF-59D4D81D1E8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E9-45B2-9CAF-59D4D81D1E8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EE9-45B2-9CAF-59D4D81D1E8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EE9-45B2-9CAF-59D4D81D1E8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EE9-45B2-9CAF-59D4D81D1E8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EE9-45B2-9CAF-59D4D81D1E8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EE9-45B2-9CAF-59D4D81D1E8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EE9-45B2-9CAF-59D4D81D1E8A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-0.47378376545054346</c:v>
                </c:pt>
                <c:pt idx="1">
                  <c:v>0.37637889894328591</c:v>
                </c:pt>
                <c:pt idx="2">
                  <c:v>-1.9799428979300502</c:v>
                </c:pt>
                <c:pt idx="3">
                  <c:v>1.1539279869067105</c:v>
                </c:pt>
                <c:pt idx="4">
                  <c:v>1.4970213407736974</c:v>
                </c:pt>
                <c:pt idx="5">
                  <c:v>1.2378553125894527</c:v>
                </c:pt>
                <c:pt idx="6">
                  <c:v>0.60998079519309378</c:v>
                </c:pt>
                <c:pt idx="7">
                  <c:v>-0.10691144708423339</c:v>
                </c:pt>
                <c:pt idx="8">
                  <c:v>0.28371069515229763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0.5288456962545709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EE9-45B2-9CAF-59D4D81D1E8A}"/>
            </c:ext>
          </c:extLst>
        </c:ser>
        <c:ser>
          <c:idx val="4"/>
          <c:order val="5"/>
          <c:tx>
            <c:strRef>
              <c:f>'EM evol menusual lugar resd'!$O$74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resd'!$O$75:$O$87</c:f>
              <c:numCache>
                <c:formatCode>0.00</c:formatCode>
                <c:ptCount val="13"/>
                <c:pt idx="0">
                  <c:v>0.37236915927809999</c:v>
                </c:pt>
                <c:pt idx="1">
                  <c:v>0.77001606420227731</c:v>
                </c:pt>
                <c:pt idx="2">
                  <c:v>-0.89177941597675892</c:v>
                </c:pt>
                <c:pt idx="3">
                  <c:v>0.91859616186900306</c:v>
                </c:pt>
                <c:pt idx="4">
                  <c:v>1.3035070979300141</c:v>
                </c:pt>
                <c:pt idx="5">
                  <c:v>0.7995860620584363</c:v>
                </c:pt>
                <c:pt idx="6">
                  <c:v>0.3293065219053446</c:v>
                </c:pt>
                <c:pt idx="7">
                  <c:v>-0.48178671282244334</c:v>
                </c:pt>
                <c:pt idx="8">
                  <c:v>-6.4930054617102329E-2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0.35632865460071583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EE9-45B2-9CAF-59D4D81D1E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347-444B-A8F7-ADCD2A0B678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resd'!$C$97:$C$109</c:f>
              <c:numCache>
                <c:formatCode>0.00</c:formatCode>
                <c:ptCount val="13"/>
                <c:pt idx="0">
                  <c:v>6.921584667523665</c:v>
                </c:pt>
                <c:pt idx="1">
                  <c:v>6.8498094597623851</c:v>
                </c:pt>
                <c:pt idx="2">
                  <c:v>6.7992226405927365</c:v>
                </c:pt>
                <c:pt idx="3">
                  <c:v>7.0750078133138867</c:v>
                </c:pt>
                <c:pt idx="4">
                  <c:v>6.3388016126789939</c:v>
                </c:pt>
                <c:pt idx="5">
                  <c:v>6.9987873275731394</c:v>
                </c:pt>
                <c:pt idx="6">
                  <c:v>8.3173386478614137</c:v>
                </c:pt>
                <c:pt idx="7">
                  <c:v>8.129328276030833</c:v>
                </c:pt>
                <c:pt idx="8">
                  <c:v>7.713877688172043</c:v>
                </c:pt>
                <c:pt idx="9">
                  <c:v>6.4965328850598869</c:v>
                </c:pt>
                <c:pt idx="10">
                  <c:v>7.4589685801405272</c:v>
                </c:pt>
                <c:pt idx="11">
                  <c:v>6.5840466000951023</c:v>
                </c:pt>
                <c:pt idx="12">
                  <c:v>7.1001344227174394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47-444B-A8F7-ADCD2A0B678A}"/>
            </c:ext>
          </c:extLst>
        </c:ser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47-444B-A8F7-ADCD2A0B678A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7.6403497655556967</c:v>
                </c:pt>
                <c:pt idx="1">
                  <c:v>6.0732075471698117</c:v>
                </c:pt>
                <c:pt idx="2">
                  <c:v>6.981690777576854</c:v>
                </c:pt>
                <c:pt idx="3">
                  <c:v>6.4633811113292756</c:v>
                </c:pt>
                <c:pt idx="4">
                  <c:v>6.2547490941034365</c:v>
                </c:pt>
                <c:pt idx="5">
                  <c:v>5.5070055796652202</c:v>
                </c:pt>
                <c:pt idx="6">
                  <c:v>7.6734049273531273</c:v>
                </c:pt>
                <c:pt idx="7">
                  <c:v>8.6609803498164535</c:v>
                </c:pt>
                <c:pt idx="8">
                  <c:v>7.1159176816463674</c:v>
                </c:pt>
                <c:pt idx="9">
                  <c:v>6.7338102965039095</c:v>
                </c:pt>
                <c:pt idx="10">
                  <c:v>6.7576769509981851</c:v>
                </c:pt>
                <c:pt idx="11">
                  <c:v>6.66143159166415</c:v>
                </c:pt>
                <c:pt idx="12">
                  <c:v>6.9573132356940288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347-444B-A8F7-ADCD2A0B678A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347-444B-A8F7-ADCD2A0B678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7.0922823218997362</c:v>
                </c:pt>
                <c:pt idx="1">
                  <c:v>6.7924973604123968</c:v>
                </c:pt>
                <c:pt idx="2">
                  <c:v>6.8135747785304845</c:v>
                </c:pt>
                <c:pt idx="3">
                  <c:v>6.1544701264718711</c:v>
                </c:pt>
                <c:pt idx="4">
                  <c:v>5.7564894932014834</c:v>
                </c:pt>
                <c:pt idx="5">
                  <c:v>5.7383605556403605</c:v>
                </c:pt>
                <c:pt idx="6">
                  <c:v>7.8283887013679161</c:v>
                </c:pt>
                <c:pt idx="7">
                  <c:v>6.5183362624487406</c:v>
                </c:pt>
                <c:pt idx="8">
                  <c:v>5.1316839584996012</c:v>
                </c:pt>
                <c:pt idx="9">
                  <c:v>6.0406710726995421</c:v>
                </c:pt>
                <c:pt idx="10">
                  <c:v>6.1939140202185232</c:v>
                </c:pt>
                <c:pt idx="11">
                  <c:v>6.4031490711372907</c:v>
                </c:pt>
                <c:pt idx="12">
                  <c:v>6.4885779059870901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347-444B-A8F7-ADCD2A0B678A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347-444B-A8F7-ADCD2A0B678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347-444B-A8F7-ADCD2A0B678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5.9385830394111334</c:v>
                </c:pt>
                <c:pt idx="1">
                  <c:v>6.3467687566214002</c:v>
                </c:pt>
                <c:pt idx="2">
                  <c:v>6.5588778949657494</c:v>
                </c:pt>
                <c:pt idx="3">
                  <c:v>7.0737269166200338</c:v>
                </c:pt>
                <c:pt idx="4">
                  <c:v>6.6859458608750391</c:v>
                </c:pt>
                <c:pt idx="5">
                  <c:v>5.549052584370445</c:v>
                </c:pt>
                <c:pt idx="6">
                  <c:v>6.2239406612483235</c:v>
                </c:pt>
                <c:pt idx="7">
                  <c:v>8.1816219549799563</c:v>
                </c:pt>
                <c:pt idx="8">
                  <c:v>5.5151755604046819</c:v>
                </c:pt>
                <c:pt idx="12">
                  <c:v>6.5511625162280183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347-444B-A8F7-ADCD2A0B67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347-444B-A8F7-ADCD2A0B678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347-444B-A8F7-ADCD2A0B678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347-444B-A8F7-ADCD2A0B678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347-444B-A8F7-ADCD2A0B678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347-444B-A8F7-ADCD2A0B678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347-444B-A8F7-ADCD2A0B678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347-444B-A8F7-ADCD2A0B678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347-444B-A8F7-ADCD2A0B678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347-444B-A8F7-ADCD2A0B678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347-444B-A8F7-ADCD2A0B678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347-444B-A8F7-ADCD2A0B678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347-444B-A8F7-ADCD2A0B678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347-444B-A8F7-ADCD2A0B678A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-1.1536992824886028</c:v>
                </c:pt>
                <c:pt idx="1">
                  <c:v>-0.44572860379099666</c:v>
                </c:pt>
                <c:pt idx="2">
                  <c:v>-0.25469688356473519</c:v>
                </c:pt>
                <c:pt idx="3">
                  <c:v>0.91925679014816275</c:v>
                </c:pt>
                <c:pt idx="4">
                  <c:v>0.92945636767355566</c:v>
                </c:pt>
                <c:pt idx="5">
                  <c:v>-0.1893079712699155</c:v>
                </c:pt>
                <c:pt idx="6">
                  <c:v>-1.6044480401195926</c:v>
                </c:pt>
                <c:pt idx="7">
                  <c:v>1.6632856925312156</c:v>
                </c:pt>
                <c:pt idx="8">
                  <c:v>0.38349160190508069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-4.6020754104867834E-2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347-444B-A8F7-ADCD2A0B678A}"/>
            </c:ext>
          </c:extLst>
        </c:ser>
        <c:ser>
          <c:idx val="4"/>
          <c:order val="5"/>
          <c:tx>
            <c:strRef>
              <c:f>'EM evol menusual lugar resd'!$O$96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resd'!$O$97:$O$109</c:f>
              <c:numCache>
                <c:formatCode>0.00</c:formatCode>
                <c:ptCount val="13"/>
                <c:pt idx="0">
                  <c:v>-0.98300162811253156</c:v>
                </c:pt>
                <c:pt idx="1">
                  <c:v>-0.50304070314098492</c:v>
                </c:pt>
                <c:pt idx="2">
                  <c:v>-0.24034474562698716</c:v>
                </c:pt>
                <c:pt idx="3">
                  <c:v>-1.2808966938528954E-3</c:v>
                </c:pt>
                <c:pt idx="4">
                  <c:v>0.34714424819604517</c:v>
                </c:pt>
                <c:pt idx="5">
                  <c:v>-1.4497347432026944</c:v>
                </c:pt>
                <c:pt idx="6">
                  <c:v>-2.0933979866130903</c:v>
                </c:pt>
                <c:pt idx="7">
                  <c:v>5.229367894912329E-2</c:v>
                </c:pt>
                <c:pt idx="8">
                  <c:v>-2.1987021277673611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-0.65477592016533492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347-444B-A8F7-ADCD2A0B67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08-44A5-B066-FDD32665D98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TF'!$C$97:$C$109</c:f>
              <c:numCache>
                <c:formatCode>#,##0</c:formatCode>
                <c:ptCount val="13"/>
                <c:pt idx="0">
                  <c:v>8557</c:v>
                </c:pt>
                <c:pt idx="1">
                  <c:v>8922</c:v>
                </c:pt>
                <c:pt idx="2">
                  <c:v>8233</c:v>
                </c:pt>
                <c:pt idx="3">
                  <c:v>9599</c:v>
                </c:pt>
                <c:pt idx="4">
                  <c:v>7193</c:v>
                </c:pt>
                <c:pt idx="5">
                  <c:v>6597</c:v>
                </c:pt>
                <c:pt idx="6">
                  <c:v>6523</c:v>
                </c:pt>
                <c:pt idx="7">
                  <c:v>8173</c:v>
                </c:pt>
                <c:pt idx="8">
                  <c:v>5952</c:v>
                </c:pt>
                <c:pt idx="9">
                  <c:v>9518</c:v>
                </c:pt>
                <c:pt idx="10">
                  <c:v>7543</c:v>
                </c:pt>
                <c:pt idx="11">
                  <c:v>8412</c:v>
                </c:pt>
                <c:pt idx="12">
                  <c:v>95222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08-44A5-B066-FDD32665D984}"/>
            </c:ext>
          </c:extLst>
        </c:ser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008-44A5-B066-FDD32665D984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7891</c:v>
                </c:pt>
                <c:pt idx="1">
                  <c:v>7950</c:v>
                </c:pt>
                <c:pt idx="2">
                  <c:v>8848</c:v>
                </c:pt>
                <c:pt idx="3">
                  <c:v>10186</c:v>
                </c:pt>
                <c:pt idx="4">
                  <c:v>9107</c:v>
                </c:pt>
                <c:pt idx="5">
                  <c:v>8065</c:v>
                </c:pt>
                <c:pt idx="6">
                  <c:v>12664</c:v>
                </c:pt>
                <c:pt idx="7">
                  <c:v>13893</c:v>
                </c:pt>
                <c:pt idx="8">
                  <c:v>9524</c:v>
                </c:pt>
                <c:pt idx="9">
                  <c:v>13558</c:v>
                </c:pt>
                <c:pt idx="10">
                  <c:v>13775</c:v>
                </c:pt>
                <c:pt idx="11">
                  <c:v>13244</c:v>
                </c:pt>
                <c:pt idx="12">
                  <c:v>128705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008-44A5-B066-FDD32665D984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008-44A5-B066-FDD32665D98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15160</c:v>
                </c:pt>
                <c:pt idx="1">
                  <c:v>16101</c:v>
                </c:pt>
                <c:pt idx="2">
                  <c:v>15352</c:v>
                </c:pt>
                <c:pt idx="3">
                  <c:v>11465</c:v>
                </c:pt>
                <c:pt idx="4">
                  <c:v>6472</c:v>
                </c:pt>
                <c:pt idx="5">
                  <c:v>6551</c:v>
                </c:pt>
                <c:pt idx="6">
                  <c:v>11258</c:v>
                </c:pt>
                <c:pt idx="7">
                  <c:v>8535</c:v>
                </c:pt>
                <c:pt idx="8">
                  <c:v>7518</c:v>
                </c:pt>
                <c:pt idx="9">
                  <c:v>15736</c:v>
                </c:pt>
                <c:pt idx="10">
                  <c:v>9793</c:v>
                </c:pt>
                <c:pt idx="11">
                  <c:v>8828</c:v>
                </c:pt>
                <c:pt idx="12">
                  <c:v>132769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008-44A5-B066-FDD32665D984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008-44A5-B066-FDD32665D98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008-44A5-B066-FDD32665D98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13042</c:v>
                </c:pt>
                <c:pt idx="1">
                  <c:v>20766</c:v>
                </c:pt>
                <c:pt idx="2">
                  <c:v>18394</c:v>
                </c:pt>
                <c:pt idx="3">
                  <c:v>14296</c:v>
                </c:pt>
                <c:pt idx="4">
                  <c:v>12708</c:v>
                </c:pt>
                <c:pt idx="5">
                  <c:v>8919</c:v>
                </c:pt>
                <c:pt idx="6">
                  <c:v>12673</c:v>
                </c:pt>
                <c:pt idx="7">
                  <c:v>16215</c:v>
                </c:pt>
                <c:pt idx="8">
                  <c:v>10082</c:v>
                </c:pt>
                <c:pt idx="12">
                  <c:v>127095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008-44A5-B066-FDD32665D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008-44A5-B066-FDD32665D98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008-44A5-B066-FDD32665D98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008-44A5-B066-FDD32665D98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008-44A5-B066-FDD32665D98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008-44A5-B066-FDD32665D98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008-44A5-B066-FDD32665D98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008-44A5-B066-FDD32665D98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008-44A5-B066-FDD32665D98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008-44A5-B066-FDD32665D98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008-44A5-B066-FDD32665D98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008-44A5-B066-FDD32665D98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008-44A5-B066-FDD32665D98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008-44A5-B066-FDD32665D984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-0.13970976253298151</c:v>
                </c:pt>
                <c:pt idx="1">
                  <c:v>0.28973355692193037</c:v>
                </c:pt>
                <c:pt idx="2">
                  <c:v>0.19815007816571129</c:v>
                </c:pt>
                <c:pt idx="3">
                  <c:v>0.24692542520715222</c:v>
                </c:pt>
                <c:pt idx="4">
                  <c:v>0.96353522867737951</c:v>
                </c:pt>
                <c:pt idx="5">
                  <c:v>0.36147153106395979</c:v>
                </c:pt>
                <c:pt idx="6">
                  <c:v>0.12568839936045473</c:v>
                </c:pt>
                <c:pt idx="7">
                  <c:v>0.89982425307557112</c:v>
                </c:pt>
                <c:pt idx="8">
                  <c:v>0.34104815110401709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0.29145835873673942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008-44A5-B066-FDD32665D984}"/>
            </c:ext>
          </c:extLst>
        </c:ser>
        <c:ser>
          <c:idx val="4"/>
          <c:order val="5"/>
          <c:tx>
            <c:strRef>
              <c:f>'Viajeros entr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TF'!$O$97:$O$109</c:f>
              <c:numCache>
                <c:formatCode>0.0%</c:formatCode>
                <c:ptCount val="13"/>
                <c:pt idx="0">
                  <c:v>0.52413228935374545</c:v>
                </c:pt>
                <c:pt idx="1">
                  <c:v>1.327505043712172</c:v>
                </c:pt>
                <c:pt idx="2">
                  <c:v>1.234179521438115</c:v>
                </c:pt>
                <c:pt idx="3">
                  <c:v>0.48932180435462036</c:v>
                </c:pt>
                <c:pt idx="4">
                  <c:v>0.76671764215209226</c:v>
                </c:pt>
                <c:pt idx="5">
                  <c:v>0.35197817189631642</c:v>
                </c:pt>
                <c:pt idx="6">
                  <c:v>0.94281772190709789</c:v>
                </c:pt>
                <c:pt idx="7">
                  <c:v>0.98397161385048326</c:v>
                </c:pt>
                <c:pt idx="8">
                  <c:v>0.6938844086021505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0.82217666203099693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008-44A5-B066-FDD32665D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1A4-47D9-9F66-C9B53060895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resd'!$C$119:$C$131</c:f>
              <c:numCache>
                <c:formatCode>0.00</c:formatCode>
                <c:ptCount val="13"/>
                <c:pt idx="0">
                  <c:v>7.139839333531687</c:v>
                </c:pt>
                <c:pt idx="1">
                  <c:v>6.4743150684931505</c:v>
                </c:pt>
                <c:pt idx="2">
                  <c:v>6.6980213089802128</c:v>
                </c:pt>
                <c:pt idx="3">
                  <c:v>7.3894649523019496</c:v>
                </c:pt>
                <c:pt idx="4">
                  <c:v>6.0083876980428705</c:v>
                </c:pt>
                <c:pt idx="5">
                  <c:v>6.4565291510398906</c:v>
                </c:pt>
                <c:pt idx="6">
                  <c:v>7.9407207814078813</c:v>
                </c:pt>
                <c:pt idx="7">
                  <c:v>7.9507096774193551</c:v>
                </c:pt>
                <c:pt idx="8">
                  <c:v>8.1081612586037366</c:v>
                </c:pt>
                <c:pt idx="9">
                  <c:v>6.4575788929125713</c:v>
                </c:pt>
                <c:pt idx="10">
                  <c:v>7.2569141193595339</c:v>
                </c:pt>
                <c:pt idx="11">
                  <c:v>6.3131207527443802</c:v>
                </c:pt>
                <c:pt idx="12">
                  <c:v>6.9788670599132256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A4-47D9-9F66-C9B53060895A}"/>
            </c:ext>
          </c:extLst>
        </c:ser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1A4-47D9-9F66-C9B53060895A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8.5618043350908017</c:v>
                </c:pt>
                <c:pt idx="1">
                  <c:v>6.0318320352184216</c:v>
                </c:pt>
                <c:pt idx="2">
                  <c:v>6.5032475342795282</c:v>
                </c:pt>
                <c:pt idx="3">
                  <c:v>6.5539982030548067</c:v>
                </c:pt>
                <c:pt idx="4">
                  <c:v>5.3047647587653577</c:v>
                </c:pt>
                <c:pt idx="5">
                  <c:v>6.0645947592931142</c:v>
                </c:pt>
                <c:pt idx="6">
                  <c:v>7.4414571851055253</c:v>
                </c:pt>
                <c:pt idx="7">
                  <c:v>8.8067338575700518</c:v>
                </c:pt>
                <c:pt idx="8">
                  <c:v>7.8096076458752517</c:v>
                </c:pt>
                <c:pt idx="9">
                  <c:v>7.0763655647869896</c:v>
                </c:pt>
                <c:pt idx="10">
                  <c:v>6.9541828128561658</c:v>
                </c:pt>
                <c:pt idx="11">
                  <c:v>6.406141114982578</c:v>
                </c:pt>
                <c:pt idx="12">
                  <c:v>7.1221982489613236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A4-47D9-9F66-C9B53060895A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1A4-47D9-9F66-C9B53060895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7.1305812973883738</c:v>
                </c:pt>
                <c:pt idx="1">
                  <c:v>6.4372230428360417</c:v>
                </c:pt>
                <c:pt idx="2">
                  <c:v>6.4449346682504665</c:v>
                </c:pt>
                <c:pt idx="3">
                  <c:v>6.5164857257740252</c:v>
                </c:pt>
                <c:pt idx="4">
                  <c:v>5.5824602250679085</c:v>
                </c:pt>
                <c:pt idx="5">
                  <c:v>6.9035498995311455</c:v>
                </c:pt>
                <c:pt idx="6">
                  <c:v>7.5992654560293822</c:v>
                </c:pt>
                <c:pt idx="7">
                  <c:v>6.2380407415884642</c:v>
                </c:pt>
                <c:pt idx="8">
                  <c:v>5.6116176967240801</c:v>
                </c:pt>
                <c:pt idx="9">
                  <c:v>6.0672817281728175</c:v>
                </c:pt>
                <c:pt idx="10">
                  <c:v>5.8860013103297666</c:v>
                </c:pt>
                <c:pt idx="11">
                  <c:v>6.3249634324719652</c:v>
                </c:pt>
                <c:pt idx="12">
                  <c:v>6.4367679410190854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1A4-47D9-9F66-C9B53060895A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1A4-47D9-9F66-C9B53060895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1A4-47D9-9F66-C9B53060895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5.342488875249348</c:v>
                </c:pt>
                <c:pt idx="1">
                  <c:v>5.7417790574329448</c:v>
                </c:pt>
                <c:pt idx="2">
                  <c:v>5.8906840838776215</c:v>
                </c:pt>
                <c:pt idx="3">
                  <c:v>6.6464646464646462</c:v>
                </c:pt>
                <c:pt idx="4">
                  <c:v>6.5125332320546905</c:v>
                </c:pt>
                <c:pt idx="5">
                  <c:v>5.9067413310359678</c:v>
                </c:pt>
                <c:pt idx="6">
                  <c:v>6.0359646844975332</c:v>
                </c:pt>
                <c:pt idx="7">
                  <c:v>8.4613835583984844</c:v>
                </c:pt>
                <c:pt idx="8">
                  <c:v>5.9173657718120802</c:v>
                </c:pt>
                <c:pt idx="12">
                  <c:v>6.3626751113735169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1A4-47D9-9F66-C9B530608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1A4-47D9-9F66-C9B53060895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1A4-47D9-9F66-C9B53060895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1A4-47D9-9F66-C9B53060895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1A4-47D9-9F66-C9B53060895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1A4-47D9-9F66-C9B53060895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1A4-47D9-9F66-C9B53060895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1A4-47D9-9F66-C9B53060895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1A4-47D9-9F66-C9B53060895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1A4-47D9-9F66-C9B53060895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1A4-47D9-9F66-C9B53060895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1A4-47D9-9F66-C9B53060895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1A4-47D9-9F66-C9B53060895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1A4-47D9-9F66-C9B53060895A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-1.7880924221390258</c:v>
                </c:pt>
                <c:pt idx="1">
                  <c:v>-0.69544398540309693</c:v>
                </c:pt>
                <c:pt idx="2">
                  <c:v>-0.55425058437284491</c:v>
                </c:pt>
                <c:pt idx="3">
                  <c:v>0.129978920690621</c:v>
                </c:pt>
                <c:pt idx="4">
                  <c:v>0.93007300698678197</c:v>
                </c:pt>
                <c:pt idx="5">
                  <c:v>-0.99680856849517774</c:v>
                </c:pt>
                <c:pt idx="6">
                  <c:v>-1.563300771531849</c:v>
                </c:pt>
                <c:pt idx="7">
                  <c:v>2.2233428168100202</c:v>
                </c:pt>
                <c:pt idx="8">
                  <c:v>0.30574807508800017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-0.19791633832111533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1A4-47D9-9F66-C9B53060895A}"/>
            </c:ext>
          </c:extLst>
        </c:ser>
        <c:ser>
          <c:idx val="4"/>
          <c:order val="5"/>
          <c:tx>
            <c:strRef>
              <c:f>'EM evol menusual lugar resd'!$O$118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resd'!$O$119:$O$131</c:f>
              <c:numCache>
                <c:formatCode>0.00</c:formatCode>
                <c:ptCount val="13"/>
                <c:pt idx="0">
                  <c:v>-1.797350458282339</c:v>
                </c:pt>
                <c:pt idx="1">
                  <c:v>-0.73253601106020572</c:v>
                </c:pt>
                <c:pt idx="2">
                  <c:v>-0.8073372251025912</c:v>
                </c:pt>
                <c:pt idx="3">
                  <c:v>-0.74300030583730337</c:v>
                </c:pt>
                <c:pt idx="4">
                  <c:v>0.50414553401181994</c:v>
                </c:pt>
                <c:pt idx="5">
                  <c:v>-0.54978782000392279</c:v>
                </c:pt>
                <c:pt idx="6">
                  <c:v>-1.9047560969103481</c:v>
                </c:pt>
                <c:pt idx="7">
                  <c:v>0.51067388097912936</c:v>
                </c:pt>
                <c:pt idx="8">
                  <c:v>-2.1907954867916564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-0.74037857331882595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1A4-47D9-9F66-C9B530608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1A3-442A-84F4-CFC0DAB0191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resd'!$C$141:$C$153</c:f>
              <c:numCache>
                <c:formatCode>0.00</c:formatCode>
                <c:ptCount val="13"/>
                <c:pt idx="0">
                  <c:v>8.1356877323420083</c:v>
                </c:pt>
                <c:pt idx="1">
                  <c:v>8.6707202993451826</c:v>
                </c:pt>
                <c:pt idx="2">
                  <c:v>8.6465028355387528</c:v>
                </c:pt>
                <c:pt idx="3">
                  <c:v>7.2989690721649483</c:v>
                </c:pt>
                <c:pt idx="4">
                  <c:v>6.4338308457711442</c:v>
                </c:pt>
                <c:pt idx="5">
                  <c:v>8.1699867197875164</c:v>
                </c:pt>
                <c:pt idx="6">
                  <c:v>8.9221658206429773</c:v>
                </c:pt>
                <c:pt idx="7">
                  <c:v>8.873217115689382</c:v>
                </c:pt>
                <c:pt idx="8">
                  <c:v>8.2846846846846844</c:v>
                </c:pt>
                <c:pt idx="9">
                  <c:v>7.5302013422818792</c:v>
                </c:pt>
                <c:pt idx="10">
                  <c:v>9.1275862068965523</c:v>
                </c:pt>
                <c:pt idx="11">
                  <c:v>8.9207792207792203</c:v>
                </c:pt>
                <c:pt idx="12">
                  <c:v>8.1924744234437323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A3-442A-84F4-CFC0DAB01913}"/>
            </c:ext>
          </c:extLst>
        </c:ser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1A3-442A-84F4-CFC0DAB01913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8.0026954177897576</c:v>
                </c:pt>
                <c:pt idx="1">
                  <c:v>6.4764444444444447</c:v>
                </c:pt>
                <c:pt idx="2">
                  <c:v>7.698924731182796</c:v>
                </c:pt>
                <c:pt idx="3">
                  <c:v>7.1142857142857139</c:v>
                </c:pt>
                <c:pt idx="4">
                  <c:v>6.7809110629067249</c:v>
                </c:pt>
                <c:pt idx="5">
                  <c:v>5.6285266457680247</c:v>
                </c:pt>
                <c:pt idx="6">
                  <c:v>8.2565445026178015</c:v>
                </c:pt>
                <c:pt idx="7">
                  <c:v>9.6734693877551017</c:v>
                </c:pt>
                <c:pt idx="8">
                  <c:v>8.0555555555555554</c:v>
                </c:pt>
                <c:pt idx="9">
                  <c:v>7.819121447028424</c:v>
                </c:pt>
                <c:pt idx="10">
                  <c:v>8.1650831353919244</c:v>
                </c:pt>
                <c:pt idx="11">
                  <c:v>7.3941176470588239</c:v>
                </c:pt>
                <c:pt idx="12">
                  <c:v>7.3186628807434175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1A3-442A-84F4-CFC0DAB01913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1A3-442A-84F4-CFC0DAB0191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8.2559456398641</c:v>
                </c:pt>
                <c:pt idx="1">
                  <c:v>10.370414201183433</c:v>
                </c:pt>
                <c:pt idx="2">
                  <c:v>7.2857142857142856</c:v>
                </c:pt>
                <c:pt idx="3">
                  <c:v>7.2047413793103452</c:v>
                </c:pt>
                <c:pt idx="4">
                  <c:v>7.3737373737373737</c:v>
                </c:pt>
                <c:pt idx="5">
                  <c:v>6.3149792776791003</c:v>
                </c:pt>
                <c:pt idx="6">
                  <c:v>16.43010752688172</c:v>
                </c:pt>
                <c:pt idx="7">
                  <c:v>8.7648114901256733</c:v>
                </c:pt>
                <c:pt idx="8">
                  <c:v>5.4844192634560907</c:v>
                </c:pt>
                <c:pt idx="9">
                  <c:v>8.6818181818181817</c:v>
                </c:pt>
                <c:pt idx="10">
                  <c:v>7.4842931937172779</c:v>
                </c:pt>
                <c:pt idx="11">
                  <c:v>7.4029335634167381</c:v>
                </c:pt>
                <c:pt idx="12">
                  <c:v>7.7856686444545868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1A3-442A-84F4-CFC0DAB01913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1A3-442A-84F4-CFC0DAB0191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1A3-442A-84F4-CFC0DAB0191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7.1475548060708265</c:v>
                </c:pt>
                <c:pt idx="1">
                  <c:v>8.3796526054590572</c:v>
                </c:pt>
                <c:pt idx="2">
                  <c:v>5.5732217573221758</c:v>
                </c:pt>
                <c:pt idx="3">
                  <c:v>12.068527918781726</c:v>
                </c:pt>
                <c:pt idx="4">
                  <c:v>9.1675824175824179</c:v>
                </c:pt>
                <c:pt idx="5">
                  <c:v>6.4553571428571432</c:v>
                </c:pt>
                <c:pt idx="6">
                  <c:v>7.3354231974921627</c:v>
                </c:pt>
                <c:pt idx="7">
                  <c:v>8.639705882352942</c:v>
                </c:pt>
                <c:pt idx="8">
                  <c:v>5.9034749034749039</c:v>
                </c:pt>
                <c:pt idx="12">
                  <c:v>7.2786491451179876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1A3-442A-84F4-CFC0DAB019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81A3-442A-84F4-CFC0DAB01913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10.762376237623762</c:v>
                      </c:pt>
                      <c:pt idx="1">
                        <c:v>19.736318407960198</c:v>
                      </c:pt>
                      <c:pt idx="2">
                        <c:v>10.463869463869464</c:v>
                      </c:pt>
                      <c:pt idx="3">
                        <c:v>22.977777777777778</c:v>
                      </c:pt>
                      <c:pt idx="4">
                        <c:v>15.326923076923077</c:v>
                      </c:pt>
                      <c:pt idx="5">
                        <c:v>17.822784810126581</c:v>
                      </c:pt>
                      <c:pt idx="6">
                        <c:v>9.8461538461538467</c:v>
                      </c:pt>
                      <c:pt idx="7">
                        <c:v>6.5616438356164384</c:v>
                      </c:pt>
                      <c:pt idx="8">
                        <c:v>8.0187110187110182</c:v>
                      </c:pt>
                      <c:pt idx="9">
                        <c:v>6.7181069958847734</c:v>
                      </c:pt>
                      <c:pt idx="10">
                        <c:v>7.9976247030878858</c:v>
                      </c:pt>
                      <c:pt idx="11">
                        <c:v>7.1046831955922869</c:v>
                      </c:pt>
                      <c:pt idx="12">
                        <c:v>10.078081427774679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81A3-442A-84F4-CFC0DAB0191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1A3-442A-84F4-CFC0DAB0191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1A3-442A-84F4-CFC0DAB0191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1A3-442A-84F4-CFC0DAB0191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1A3-442A-84F4-CFC0DAB0191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1A3-442A-84F4-CFC0DAB0191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1A3-442A-84F4-CFC0DAB0191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1A3-442A-84F4-CFC0DAB0191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1A3-442A-84F4-CFC0DAB0191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1A3-442A-84F4-CFC0DAB0191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1A3-442A-84F4-CFC0DAB0191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1A3-442A-84F4-CFC0DAB0191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1A3-442A-84F4-CFC0DAB0191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1A3-442A-84F4-CFC0DAB01913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-1.1083908337932735</c:v>
                </c:pt>
                <c:pt idx="1">
                  <c:v>-1.9907615957243756</c:v>
                </c:pt>
                <c:pt idx="2">
                  <c:v>-1.7124925283921097</c:v>
                </c:pt>
                <c:pt idx="3">
                  <c:v>4.8637865394713806</c:v>
                </c:pt>
                <c:pt idx="4">
                  <c:v>1.7938450438450442</c:v>
                </c:pt>
                <c:pt idx="5">
                  <c:v>0.14037786517804296</c:v>
                </c:pt>
                <c:pt idx="6">
                  <c:v>-9.0946843293895583</c:v>
                </c:pt>
                <c:pt idx="7">
                  <c:v>-0.12510560777273128</c:v>
                </c:pt>
                <c:pt idx="8">
                  <c:v>0.41905564001881324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-0.5532789043480042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1A3-442A-84F4-CFC0DAB01913}"/>
            </c:ext>
          </c:extLst>
        </c:ser>
        <c:ser>
          <c:idx val="4"/>
          <c:order val="6"/>
          <c:tx>
            <c:strRef>
              <c:f>'EM evol menusual lugar resd'!$O$140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resd'!$O$141:$O$153</c:f>
              <c:numCache>
                <c:formatCode>0.00</c:formatCode>
                <c:ptCount val="13"/>
                <c:pt idx="0">
                  <c:v>-0.98813292627118177</c:v>
                </c:pt>
                <c:pt idx="1">
                  <c:v>-0.29106769388612541</c:v>
                </c:pt>
                <c:pt idx="2">
                  <c:v>-3.0732810782165769</c:v>
                </c:pt>
                <c:pt idx="3">
                  <c:v>4.7695588466167775</c:v>
                </c:pt>
                <c:pt idx="4">
                  <c:v>2.7337515718112737</c:v>
                </c:pt>
                <c:pt idx="5">
                  <c:v>-1.7146295769303732</c:v>
                </c:pt>
                <c:pt idx="6">
                  <c:v>-1.5867426231508146</c:v>
                </c:pt>
                <c:pt idx="7">
                  <c:v>-0.23351123333643997</c:v>
                </c:pt>
                <c:pt idx="8">
                  <c:v>-2.3812097812097806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-0.82216169840131581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1A3-442A-84F4-CFC0DAB019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850-4FFC-BFC5-1B5E59A36B3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resd'!$C$163:$C$175</c:f>
              <c:numCache>
                <c:formatCode>0.00</c:formatCode>
                <c:ptCount val="13"/>
                <c:pt idx="0">
                  <c:v>7.1365409622886862</c:v>
                </c:pt>
                <c:pt idx="1">
                  <c:v>6.8485804416403786</c:v>
                </c:pt>
                <c:pt idx="2">
                  <c:v>6.3845089903181194</c:v>
                </c:pt>
                <c:pt idx="3">
                  <c:v>6.7543993879112474</c:v>
                </c:pt>
                <c:pt idx="4">
                  <c:v>7.287558685446009</c:v>
                </c:pt>
                <c:pt idx="5">
                  <c:v>6.0024875621890548</c:v>
                </c:pt>
                <c:pt idx="6">
                  <c:v>8.576407506702413</c:v>
                </c:pt>
                <c:pt idx="7">
                  <c:v>8.4161735700197244</c:v>
                </c:pt>
                <c:pt idx="8">
                  <c:v>7.2002945508100149</c:v>
                </c:pt>
                <c:pt idx="9">
                  <c:v>5.8696264975334742</c:v>
                </c:pt>
                <c:pt idx="10">
                  <c:v>6.5869565217391308</c:v>
                </c:pt>
                <c:pt idx="11">
                  <c:v>6.5323450134770891</c:v>
                </c:pt>
                <c:pt idx="12">
                  <c:v>6.9148897058823531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50-4FFC-BFC5-1B5E59A36B39}"/>
            </c:ext>
          </c:extLst>
        </c:ser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850-4FFC-BFC5-1B5E59A36B39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6.5365853658536581</c:v>
                </c:pt>
                <c:pt idx="1">
                  <c:v>5.8539007092198583</c:v>
                </c:pt>
                <c:pt idx="2">
                  <c:v>6.8731343283582094</c:v>
                </c:pt>
                <c:pt idx="3">
                  <c:v>5.7451171875</c:v>
                </c:pt>
                <c:pt idx="4">
                  <c:v>7.0894308943089435</c:v>
                </c:pt>
                <c:pt idx="5">
                  <c:v>5.8227848101265822</c:v>
                </c:pt>
                <c:pt idx="6">
                  <c:v>8.4603174603174605</c:v>
                </c:pt>
                <c:pt idx="7">
                  <c:v>8.2962720732504902</c:v>
                </c:pt>
                <c:pt idx="8">
                  <c:v>7.2282157676348548</c:v>
                </c:pt>
                <c:pt idx="9">
                  <c:v>6.1459524526030691</c:v>
                </c:pt>
                <c:pt idx="10">
                  <c:v>9.0160278745644593</c:v>
                </c:pt>
                <c:pt idx="11">
                  <c:v>6.6683569979716024</c:v>
                </c:pt>
                <c:pt idx="12">
                  <c:v>7.0258214661716627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50-4FFC-BFC5-1B5E59A36B39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850-4FFC-BFC5-1B5E59A36B3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7.2143184947223498</c:v>
                </c:pt>
                <c:pt idx="1">
                  <c:v>7.303468208092486</c:v>
                </c:pt>
                <c:pt idx="2">
                  <c:v>6.9717348927875245</c:v>
                </c:pt>
                <c:pt idx="3">
                  <c:v>6.1101449275362318</c:v>
                </c:pt>
                <c:pt idx="4">
                  <c:v>6.3323216995447646</c:v>
                </c:pt>
                <c:pt idx="5">
                  <c:v>6.5613636363636365</c:v>
                </c:pt>
                <c:pt idx="6">
                  <c:v>7.6562698917886696</c:v>
                </c:pt>
                <c:pt idx="7">
                  <c:v>10.346733668341708</c:v>
                </c:pt>
                <c:pt idx="8">
                  <c:v>7.003300330033003</c:v>
                </c:pt>
                <c:pt idx="9">
                  <c:v>6.1748318924111434</c:v>
                </c:pt>
                <c:pt idx="10">
                  <c:v>8.294520547945206</c:v>
                </c:pt>
                <c:pt idx="11">
                  <c:v>6.2648752399232244</c:v>
                </c:pt>
                <c:pt idx="12">
                  <c:v>6.864052535202374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850-4FFC-BFC5-1B5E59A36B39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850-4FFC-BFC5-1B5E59A36B3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850-4FFC-BFC5-1B5E59A36B3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7.8896882494004794</c:v>
                </c:pt>
                <c:pt idx="1">
                  <c:v>6.3089552238805968</c:v>
                </c:pt>
                <c:pt idx="2">
                  <c:v>8.247519582245431</c:v>
                </c:pt>
                <c:pt idx="3">
                  <c:v>6.5773298083278258</c:v>
                </c:pt>
                <c:pt idx="4">
                  <c:v>7.4274533413606258</c:v>
                </c:pt>
                <c:pt idx="5">
                  <c:v>6.0972568578553616</c:v>
                </c:pt>
                <c:pt idx="6">
                  <c:v>6.3948832035595107</c:v>
                </c:pt>
                <c:pt idx="7">
                  <c:v>9.152667723190703</c:v>
                </c:pt>
                <c:pt idx="8">
                  <c:v>3.8022199798183651</c:v>
                </c:pt>
                <c:pt idx="12">
                  <c:v>7.0244183533818338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850-4FFC-BFC5-1B5E59A36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850-4FFC-BFC5-1B5E59A36B3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850-4FFC-BFC5-1B5E59A36B3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850-4FFC-BFC5-1B5E59A36B3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850-4FFC-BFC5-1B5E59A36B3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50-4FFC-BFC5-1B5E59A36B3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850-4FFC-BFC5-1B5E59A36B3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850-4FFC-BFC5-1B5E59A36B3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850-4FFC-BFC5-1B5E59A36B3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850-4FFC-BFC5-1B5E59A36B3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850-4FFC-BFC5-1B5E59A36B3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850-4FFC-BFC5-1B5E59A36B3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850-4FFC-BFC5-1B5E59A36B3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850-4FFC-BFC5-1B5E59A36B39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0.67536975467812965</c:v>
                </c:pt>
                <c:pt idx="1">
                  <c:v>-0.99451298421188916</c:v>
                </c:pt>
                <c:pt idx="2">
                  <c:v>1.2757846894579066</c:v>
                </c:pt>
                <c:pt idx="3">
                  <c:v>0.46718488079159393</c:v>
                </c:pt>
                <c:pt idx="4">
                  <c:v>1.0951316418158612</c:v>
                </c:pt>
                <c:pt idx="5">
                  <c:v>-0.46410677850827486</c:v>
                </c:pt>
                <c:pt idx="6">
                  <c:v>-1.2613866882291589</c:v>
                </c:pt>
                <c:pt idx="7">
                  <c:v>-1.1940659451510047</c:v>
                </c:pt>
                <c:pt idx="8">
                  <c:v>-3.2010803502146379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-9.4182014942290948E-2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850-4FFC-BFC5-1B5E59A36B39}"/>
            </c:ext>
          </c:extLst>
        </c:ser>
        <c:ser>
          <c:idx val="4"/>
          <c:order val="5"/>
          <c:tx>
            <c:strRef>
              <c:f>'EM evol menusual lugar resd'!$O$162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resd'!$O$163:$O$175</c:f>
              <c:numCache>
                <c:formatCode>0.00</c:formatCode>
                <c:ptCount val="13"/>
                <c:pt idx="0">
                  <c:v>0.75314728711179324</c:v>
                </c:pt>
                <c:pt idx="1">
                  <c:v>-0.53962521775978178</c:v>
                </c:pt>
                <c:pt idx="2">
                  <c:v>1.8630105919273117</c:v>
                </c:pt>
                <c:pt idx="3">
                  <c:v>-0.17706957958342162</c:v>
                </c:pt>
                <c:pt idx="4">
                  <c:v>0.13989465591461681</c:v>
                </c:pt>
                <c:pt idx="5">
                  <c:v>9.4769295666306874E-2</c:v>
                </c:pt>
                <c:pt idx="6">
                  <c:v>-2.1815243031429024</c:v>
                </c:pt>
                <c:pt idx="7">
                  <c:v>0.73649415317097855</c:v>
                </c:pt>
                <c:pt idx="8">
                  <c:v>-3.3980745709916498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-0.15225468677112985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850-4FFC-BFC5-1B5E59A36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D1-40CD-AB4E-6901983E391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resd'!$C$185:$C$197</c:f>
              <c:numCache>
                <c:formatCode>0.00</c:formatCode>
                <c:ptCount val="13"/>
                <c:pt idx="0">
                  <c:v>6.0629629629629633</c:v>
                </c:pt>
                <c:pt idx="1">
                  <c:v>6.2685185185185182</c:v>
                </c:pt>
                <c:pt idx="2">
                  <c:v>7.0067114093959733</c:v>
                </c:pt>
                <c:pt idx="3">
                  <c:v>5.5968379446640313</c:v>
                </c:pt>
                <c:pt idx="4">
                  <c:v>5.8020304568527923</c:v>
                </c:pt>
                <c:pt idx="5">
                  <c:v>5.7723577235772359</c:v>
                </c:pt>
                <c:pt idx="6">
                  <c:v>7.8608695652173912</c:v>
                </c:pt>
                <c:pt idx="7">
                  <c:v>7.0828402366863905</c:v>
                </c:pt>
                <c:pt idx="8">
                  <c:v>6.6576576576576576</c:v>
                </c:pt>
                <c:pt idx="9">
                  <c:v>5.76953125</c:v>
                </c:pt>
                <c:pt idx="10">
                  <c:v>15.755555555555556</c:v>
                </c:pt>
                <c:pt idx="11">
                  <c:v>6.0805194805194809</c:v>
                </c:pt>
                <c:pt idx="12">
                  <c:v>7.0907249898744427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D1-40CD-AB4E-6901983E391B}"/>
            </c:ext>
          </c:extLst>
        </c:ser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2D1-40CD-AB4E-6901983E391B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6.6523809523809527</c:v>
                </c:pt>
                <c:pt idx="1">
                  <c:v>5.0331753554502372</c:v>
                </c:pt>
                <c:pt idx="2">
                  <c:v>7.8085585585585582</c:v>
                </c:pt>
                <c:pt idx="3">
                  <c:v>5.652582159624413</c:v>
                </c:pt>
                <c:pt idx="4">
                  <c:v>15.8</c:v>
                </c:pt>
                <c:pt idx="5">
                  <c:v>4.3795180722891569</c:v>
                </c:pt>
                <c:pt idx="6">
                  <c:v>9.5711009174311918</c:v>
                </c:pt>
                <c:pt idx="7">
                  <c:v>15.315384615384616</c:v>
                </c:pt>
                <c:pt idx="8">
                  <c:v>6.4681933842239188</c:v>
                </c:pt>
                <c:pt idx="9">
                  <c:v>5.7664974619289344</c:v>
                </c:pt>
                <c:pt idx="10">
                  <c:v>5.2762148337595907</c:v>
                </c:pt>
                <c:pt idx="11">
                  <c:v>7.3392857142857144</c:v>
                </c:pt>
                <c:pt idx="12">
                  <c:v>7.0584975369458132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D1-40CD-AB4E-6901983E391B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2D1-40CD-AB4E-6901983E391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6.8395904436860064</c:v>
                </c:pt>
                <c:pt idx="1">
                  <c:v>5.4823529411764707</c:v>
                </c:pt>
                <c:pt idx="2">
                  <c:v>5.3860465116279066</c:v>
                </c:pt>
                <c:pt idx="3">
                  <c:v>5.9813432835820892</c:v>
                </c:pt>
                <c:pt idx="4">
                  <c:v>5.8587786259541987</c:v>
                </c:pt>
                <c:pt idx="5">
                  <c:v>7.9693877551020407</c:v>
                </c:pt>
                <c:pt idx="6">
                  <c:v>7.0651085141903174</c:v>
                </c:pt>
                <c:pt idx="7">
                  <c:v>8.4124999999999996</c:v>
                </c:pt>
                <c:pt idx="8">
                  <c:v>7.1875</c:v>
                </c:pt>
                <c:pt idx="9">
                  <c:v>6.537366548042705</c:v>
                </c:pt>
                <c:pt idx="10">
                  <c:v>6.3534482758620694</c:v>
                </c:pt>
                <c:pt idx="11">
                  <c:v>7.0505050505050502</c:v>
                </c:pt>
                <c:pt idx="12">
                  <c:v>6.4716561689514638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2D1-40CD-AB4E-6901983E391B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2D1-40CD-AB4E-6901983E391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2D1-40CD-AB4E-6901983E391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7.064327485380117</c:v>
                </c:pt>
                <c:pt idx="1">
                  <c:v>6.0017182130584192</c:v>
                </c:pt>
                <c:pt idx="2">
                  <c:v>5.8</c:v>
                </c:pt>
                <c:pt idx="3">
                  <c:v>7.638418079096045</c:v>
                </c:pt>
                <c:pt idx="4">
                  <c:v>7.21218487394958</c:v>
                </c:pt>
                <c:pt idx="5">
                  <c:v>5.7923076923076922</c:v>
                </c:pt>
                <c:pt idx="6">
                  <c:v>6.7221052631578946</c:v>
                </c:pt>
                <c:pt idx="7">
                  <c:v>8.1743341404358354</c:v>
                </c:pt>
                <c:pt idx="8">
                  <c:v>6.3220973782771539</c:v>
                </c:pt>
                <c:pt idx="12">
                  <c:v>6.7195160776822664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2D1-40CD-AB4E-6901983E39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2D1-40CD-AB4E-6901983E391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2D1-40CD-AB4E-6901983E391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2D1-40CD-AB4E-6901983E391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2D1-40CD-AB4E-6901983E391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2D1-40CD-AB4E-6901983E391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2D1-40CD-AB4E-6901983E391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2D1-40CD-AB4E-6901983E391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2D1-40CD-AB4E-6901983E391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2D1-40CD-AB4E-6901983E391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2D1-40CD-AB4E-6901983E391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2D1-40CD-AB4E-6901983E391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2D1-40CD-AB4E-6901983E391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2D1-40CD-AB4E-6901983E391B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0.22473704169411057</c:v>
                </c:pt>
                <c:pt idx="1">
                  <c:v>0.51936527188194859</c:v>
                </c:pt>
                <c:pt idx="2">
                  <c:v>0.41395348837209323</c:v>
                </c:pt>
                <c:pt idx="3">
                  <c:v>1.6570747955139558</c:v>
                </c:pt>
                <c:pt idx="4">
                  <c:v>1.3534062479953812</c:v>
                </c:pt>
                <c:pt idx="5">
                  <c:v>-2.1770800627943485</c:v>
                </c:pt>
                <c:pt idx="6">
                  <c:v>-0.3430032510324228</c:v>
                </c:pt>
                <c:pt idx="7">
                  <c:v>-0.23816585956416425</c:v>
                </c:pt>
                <c:pt idx="8">
                  <c:v>-0.8654026217228461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0.27602992243941582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2D1-40CD-AB4E-6901983E391B}"/>
            </c:ext>
          </c:extLst>
        </c:ser>
        <c:ser>
          <c:idx val="4"/>
          <c:order val="5"/>
          <c:tx>
            <c:strRef>
              <c:f>'EM evol menusual lugar resd'!$O$184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resd'!$O$185:$O$197</c:f>
              <c:numCache>
                <c:formatCode>0.00</c:formatCode>
                <c:ptCount val="13"/>
                <c:pt idx="0">
                  <c:v>1.0013645224171537</c:v>
                </c:pt>
                <c:pt idx="1">
                  <c:v>-0.26680030546009892</c:v>
                </c:pt>
                <c:pt idx="2">
                  <c:v>-1.2067114093959734</c:v>
                </c:pt>
                <c:pt idx="3">
                  <c:v>2.0415801344320137</c:v>
                </c:pt>
                <c:pt idx="4">
                  <c:v>1.4101544170967877</c:v>
                </c:pt>
                <c:pt idx="5">
                  <c:v>1.9949968730456291E-2</c:v>
                </c:pt>
                <c:pt idx="6">
                  <c:v>-1.1387643020594966</c:v>
                </c:pt>
                <c:pt idx="7">
                  <c:v>1.0914939037494449</c:v>
                </c:pt>
                <c:pt idx="8">
                  <c:v>-0.3355602793805037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0.39138133033354539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2D1-40CD-AB4E-6901983E39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0E8-4343-B599-73DAA1BE6E0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resd'!$C$207:$C$219</c:f>
              <c:numCache>
                <c:formatCode>0.00</c:formatCode>
                <c:ptCount val="13"/>
                <c:pt idx="0">
                  <c:v>7.0291262135922334</c:v>
                </c:pt>
                <c:pt idx="1">
                  <c:v>6.947115384615385</c:v>
                </c:pt>
                <c:pt idx="2">
                  <c:v>6.5</c:v>
                </c:pt>
                <c:pt idx="3">
                  <c:v>6.3298969072164946</c:v>
                </c:pt>
                <c:pt idx="4">
                  <c:v>5.4383561643835616</c:v>
                </c:pt>
                <c:pt idx="5">
                  <c:v>7.2113821138211378</c:v>
                </c:pt>
                <c:pt idx="6">
                  <c:v>6.2584269662921352</c:v>
                </c:pt>
                <c:pt idx="7">
                  <c:v>8.6162790697674421</c:v>
                </c:pt>
                <c:pt idx="8">
                  <c:v>6.532258064516129</c:v>
                </c:pt>
                <c:pt idx="9">
                  <c:v>6.1646341463414638</c:v>
                </c:pt>
                <c:pt idx="10">
                  <c:v>5.3385826771653546</c:v>
                </c:pt>
                <c:pt idx="11">
                  <c:v>7.2774566473988438</c:v>
                </c:pt>
                <c:pt idx="12">
                  <c:v>6.6098654708520179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E8-4343-B599-73DAA1BE6E03}"/>
            </c:ext>
          </c:extLst>
        </c:ser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0E8-4343-B599-73DAA1BE6E03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8.172043010752688</c:v>
                </c:pt>
                <c:pt idx="1">
                  <c:v>5.4190476190476193</c:v>
                </c:pt>
                <c:pt idx="2">
                  <c:v>9.435483870967742</c:v>
                </c:pt>
                <c:pt idx="3">
                  <c:v>5.6883116883116882</c:v>
                </c:pt>
                <c:pt idx="4">
                  <c:v>8.7866666666666671</c:v>
                </c:pt>
                <c:pt idx="5">
                  <c:v>7.080645161290323</c:v>
                </c:pt>
                <c:pt idx="6">
                  <c:v>9.2362204724409445</c:v>
                </c:pt>
                <c:pt idx="7">
                  <c:v>8.7773722627737225</c:v>
                </c:pt>
                <c:pt idx="8">
                  <c:v>6.3837209302325579</c:v>
                </c:pt>
                <c:pt idx="9">
                  <c:v>7.9291044776119399</c:v>
                </c:pt>
                <c:pt idx="10">
                  <c:v>5.4848484848484844</c:v>
                </c:pt>
                <c:pt idx="11">
                  <c:v>7.3365384615384617</c:v>
                </c:pt>
                <c:pt idx="12">
                  <c:v>7.4078327444051828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0E8-4343-B599-73DAA1BE6E03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0E8-4343-B599-73DAA1BE6E0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7.4015544041450774</c:v>
                </c:pt>
                <c:pt idx="1">
                  <c:v>5.191011235955056</c:v>
                </c:pt>
                <c:pt idx="2">
                  <c:v>5.8201634877384194</c:v>
                </c:pt>
                <c:pt idx="3">
                  <c:v>5.4449648711943794</c:v>
                </c:pt>
                <c:pt idx="4">
                  <c:v>8.0511627906976742</c:v>
                </c:pt>
                <c:pt idx="5">
                  <c:v>7.1764705882352944</c:v>
                </c:pt>
                <c:pt idx="6">
                  <c:v>8.1</c:v>
                </c:pt>
                <c:pt idx="7">
                  <c:v>9.8805970149253728</c:v>
                </c:pt>
                <c:pt idx="8">
                  <c:v>5.4143835616438354</c:v>
                </c:pt>
                <c:pt idx="9">
                  <c:v>6.5320197044334973</c:v>
                </c:pt>
                <c:pt idx="10">
                  <c:v>5.7896103896103899</c:v>
                </c:pt>
                <c:pt idx="11">
                  <c:v>7.65034965034965</c:v>
                </c:pt>
                <c:pt idx="12">
                  <c:v>6.7425893083354449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0E8-4343-B599-73DAA1BE6E03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0E8-4343-B599-73DAA1BE6E0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0E8-4343-B599-73DAA1BE6E0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6.0776859504132235</c:v>
                </c:pt>
                <c:pt idx="1">
                  <c:v>5.9933774834437088</c:v>
                </c:pt>
                <c:pt idx="2">
                  <c:v>8.1340579710144922</c:v>
                </c:pt>
                <c:pt idx="3">
                  <c:v>6.2178649237472765</c:v>
                </c:pt>
                <c:pt idx="4">
                  <c:v>6.8917682926829267</c:v>
                </c:pt>
                <c:pt idx="5">
                  <c:v>9.4403669724770634</c:v>
                </c:pt>
                <c:pt idx="6">
                  <c:v>7.887096774193548</c:v>
                </c:pt>
                <c:pt idx="7">
                  <c:v>10.66044142614601</c:v>
                </c:pt>
                <c:pt idx="8">
                  <c:v>7.0082644628099171</c:v>
                </c:pt>
                <c:pt idx="12">
                  <c:v>7.3472546109815564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0E8-4343-B599-73DAA1BE6E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0E8-4343-B599-73DAA1BE6E0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0E8-4343-B599-73DAA1BE6E0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0E8-4343-B599-73DAA1BE6E0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0E8-4343-B599-73DAA1BE6E0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0E8-4343-B599-73DAA1BE6E0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0E8-4343-B599-73DAA1BE6E0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0E8-4343-B599-73DAA1BE6E0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0E8-4343-B599-73DAA1BE6E0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0E8-4343-B599-73DAA1BE6E0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0E8-4343-B599-73DAA1BE6E0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0E8-4343-B599-73DAA1BE6E0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0E8-4343-B599-73DAA1BE6E0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0E8-4343-B599-73DAA1BE6E03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-1.3238684537318539</c:v>
                </c:pt>
                <c:pt idx="1">
                  <c:v>0.80236624748865282</c:v>
                </c:pt>
                <c:pt idx="2">
                  <c:v>2.3138944832760728</c:v>
                </c:pt>
                <c:pt idx="3">
                  <c:v>0.77290005255289707</c:v>
                </c:pt>
                <c:pt idx="4">
                  <c:v>-1.1593944980147475</c:v>
                </c:pt>
                <c:pt idx="5">
                  <c:v>2.263896384241769</c:v>
                </c:pt>
                <c:pt idx="6">
                  <c:v>-0.2129032258064516</c:v>
                </c:pt>
                <c:pt idx="7">
                  <c:v>0.77984441122063686</c:v>
                </c:pt>
                <c:pt idx="8">
                  <c:v>1.5938809011660817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0.53749851342058097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0E8-4343-B599-73DAA1BE6E03}"/>
            </c:ext>
          </c:extLst>
        </c:ser>
        <c:ser>
          <c:idx val="4"/>
          <c:order val="5"/>
          <c:tx>
            <c:strRef>
              <c:f>'EM evol menusual lugar resd'!$O$206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resd'!$O$207:$O$219</c:f>
              <c:numCache>
                <c:formatCode>0.00</c:formatCode>
                <c:ptCount val="13"/>
                <c:pt idx="0">
                  <c:v>-0.95144026317900998</c:v>
                </c:pt>
                <c:pt idx="1">
                  <c:v>-0.95373790117167623</c:v>
                </c:pt>
                <c:pt idx="2">
                  <c:v>1.6340579710144922</c:v>
                </c:pt>
                <c:pt idx="3">
                  <c:v>-0.11203198346921805</c:v>
                </c:pt>
                <c:pt idx="4">
                  <c:v>1.4534121282993651</c:v>
                </c:pt>
                <c:pt idx="5">
                  <c:v>2.2289848586559255</c:v>
                </c:pt>
                <c:pt idx="6">
                  <c:v>1.6286698079014128</c:v>
                </c:pt>
                <c:pt idx="7">
                  <c:v>2.0441623563785676</c:v>
                </c:pt>
                <c:pt idx="8">
                  <c:v>0.4760063982937881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0.64725461098155623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0E8-4343-B599-73DAA1BE6E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DC3-41FF-A841-B40F564C952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resd'!$C$229:$C$241</c:f>
              <c:numCache>
                <c:formatCode>0.00</c:formatCode>
                <c:ptCount val="13"/>
                <c:pt idx="0">
                  <c:v>6.0629629629629633</c:v>
                </c:pt>
                <c:pt idx="1">
                  <c:v>6.2685185185185182</c:v>
                </c:pt>
                <c:pt idx="2">
                  <c:v>7.0067114093959733</c:v>
                </c:pt>
                <c:pt idx="3">
                  <c:v>5.5968379446640313</c:v>
                </c:pt>
                <c:pt idx="4">
                  <c:v>5.8020304568527923</c:v>
                </c:pt>
                <c:pt idx="5">
                  <c:v>5.7723577235772359</c:v>
                </c:pt>
                <c:pt idx="6">
                  <c:v>7.8608695652173912</c:v>
                </c:pt>
                <c:pt idx="7">
                  <c:v>7.0828402366863905</c:v>
                </c:pt>
                <c:pt idx="8">
                  <c:v>6.6576576576576576</c:v>
                </c:pt>
                <c:pt idx="9">
                  <c:v>5.76953125</c:v>
                </c:pt>
                <c:pt idx="10">
                  <c:v>15.755555555555556</c:v>
                </c:pt>
                <c:pt idx="11">
                  <c:v>6.0805194805194809</c:v>
                </c:pt>
                <c:pt idx="12">
                  <c:v>7.0907249898744427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C3-41FF-A841-B40F564C952D}"/>
            </c:ext>
          </c:extLst>
        </c:ser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DC3-41FF-A841-B40F564C952D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6.6523809523809527</c:v>
                </c:pt>
                <c:pt idx="1">
                  <c:v>5.0331753554502372</c:v>
                </c:pt>
                <c:pt idx="2">
                  <c:v>7.8085585585585582</c:v>
                </c:pt>
                <c:pt idx="3">
                  <c:v>5.652582159624413</c:v>
                </c:pt>
                <c:pt idx="4">
                  <c:v>15.8</c:v>
                </c:pt>
                <c:pt idx="5">
                  <c:v>4.3795180722891569</c:v>
                </c:pt>
                <c:pt idx="6">
                  <c:v>9.5711009174311918</c:v>
                </c:pt>
                <c:pt idx="7">
                  <c:v>15.315384615384616</c:v>
                </c:pt>
                <c:pt idx="8">
                  <c:v>6.4681933842239188</c:v>
                </c:pt>
                <c:pt idx="9">
                  <c:v>5.7664974619289344</c:v>
                </c:pt>
                <c:pt idx="10">
                  <c:v>5.2762148337595907</c:v>
                </c:pt>
                <c:pt idx="11">
                  <c:v>7.3392857142857144</c:v>
                </c:pt>
                <c:pt idx="12">
                  <c:v>7.0584975369458132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DC3-41FF-A841-B40F564C952D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DC3-41FF-A841-B40F564C952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6.8395904436860064</c:v>
                </c:pt>
                <c:pt idx="1">
                  <c:v>5.4823529411764707</c:v>
                </c:pt>
                <c:pt idx="2">
                  <c:v>5.3860465116279066</c:v>
                </c:pt>
                <c:pt idx="3">
                  <c:v>5.9813432835820892</c:v>
                </c:pt>
                <c:pt idx="4">
                  <c:v>5.8587786259541987</c:v>
                </c:pt>
                <c:pt idx="5">
                  <c:v>7.9693877551020407</c:v>
                </c:pt>
                <c:pt idx="6">
                  <c:v>7.0651085141903174</c:v>
                </c:pt>
                <c:pt idx="7">
                  <c:v>8.4124999999999996</c:v>
                </c:pt>
                <c:pt idx="8">
                  <c:v>7.1875</c:v>
                </c:pt>
                <c:pt idx="9">
                  <c:v>6.537366548042705</c:v>
                </c:pt>
                <c:pt idx="10">
                  <c:v>6.3534482758620694</c:v>
                </c:pt>
                <c:pt idx="11">
                  <c:v>7.0505050505050502</c:v>
                </c:pt>
                <c:pt idx="12">
                  <c:v>6.4716561689514638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DC3-41FF-A841-B40F564C952D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DC3-41FF-A841-B40F564C952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DC3-41FF-A841-B40F564C952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7.064327485380117</c:v>
                </c:pt>
                <c:pt idx="1">
                  <c:v>6.0017182130584192</c:v>
                </c:pt>
                <c:pt idx="2">
                  <c:v>5.8</c:v>
                </c:pt>
                <c:pt idx="3">
                  <c:v>7.638418079096045</c:v>
                </c:pt>
                <c:pt idx="4">
                  <c:v>7.21218487394958</c:v>
                </c:pt>
                <c:pt idx="5">
                  <c:v>5.7923076923076922</c:v>
                </c:pt>
                <c:pt idx="6">
                  <c:v>6.7221052631578946</c:v>
                </c:pt>
                <c:pt idx="7">
                  <c:v>8.1743341404358354</c:v>
                </c:pt>
                <c:pt idx="8">
                  <c:v>6.3220973782771539</c:v>
                </c:pt>
                <c:pt idx="12">
                  <c:v>6.7195160776822664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DC3-41FF-A841-B40F564C9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DC3-41FF-A841-B40F564C952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DC3-41FF-A841-B40F564C952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DC3-41FF-A841-B40F564C952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DC3-41FF-A841-B40F564C952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DC3-41FF-A841-B40F564C952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DC3-41FF-A841-B40F564C952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DC3-41FF-A841-B40F564C952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DC3-41FF-A841-B40F564C952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DC3-41FF-A841-B40F564C952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DC3-41FF-A841-B40F564C952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DC3-41FF-A841-B40F564C952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DC3-41FF-A841-B40F564C952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DC3-41FF-A841-B40F564C952D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0.22473704169411057</c:v>
                </c:pt>
                <c:pt idx="1">
                  <c:v>0.51936527188194859</c:v>
                </c:pt>
                <c:pt idx="2">
                  <c:v>0.41395348837209323</c:v>
                </c:pt>
                <c:pt idx="3">
                  <c:v>1.6570747955139558</c:v>
                </c:pt>
                <c:pt idx="4">
                  <c:v>1.3534062479953812</c:v>
                </c:pt>
                <c:pt idx="5">
                  <c:v>-2.1770800627943485</c:v>
                </c:pt>
                <c:pt idx="6">
                  <c:v>-0.3430032510324228</c:v>
                </c:pt>
                <c:pt idx="7">
                  <c:v>-0.23816585956416425</c:v>
                </c:pt>
                <c:pt idx="8">
                  <c:v>-0.8654026217228461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0.27602992243941582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DC3-41FF-A841-B40F564C952D}"/>
            </c:ext>
          </c:extLst>
        </c:ser>
        <c:ser>
          <c:idx val="4"/>
          <c:order val="5"/>
          <c:tx>
            <c:strRef>
              <c:f>'EM evol menusual lugar resd'!$O$228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resd'!$O$229:$O$241</c:f>
              <c:numCache>
                <c:formatCode>0.00</c:formatCode>
                <c:ptCount val="13"/>
                <c:pt idx="0">
                  <c:v>1.0013645224171537</c:v>
                </c:pt>
                <c:pt idx="1">
                  <c:v>-0.26680030546009892</c:v>
                </c:pt>
                <c:pt idx="2">
                  <c:v>-1.2067114093959734</c:v>
                </c:pt>
                <c:pt idx="3">
                  <c:v>2.0415801344320137</c:v>
                </c:pt>
                <c:pt idx="4">
                  <c:v>1.4101544170967877</c:v>
                </c:pt>
                <c:pt idx="5">
                  <c:v>1.9949968730456291E-2</c:v>
                </c:pt>
                <c:pt idx="6">
                  <c:v>-1.1387643020594966</c:v>
                </c:pt>
                <c:pt idx="7">
                  <c:v>1.0914939037494449</c:v>
                </c:pt>
                <c:pt idx="8">
                  <c:v>-0.3355602793805037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0.39138133033354539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DC3-41FF-A841-B40F564C9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0A9-4AA1-94D8-B93242F5C06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resd'!$C$251:$C$263</c:f>
              <c:numCache>
                <c:formatCode>0.00</c:formatCode>
                <c:ptCount val="13"/>
                <c:pt idx="0">
                  <c:v>7.2397260273972606</c:v>
                </c:pt>
                <c:pt idx="1">
                  <c:v>7.9112627986348123</c:v>
                </c:pt>
                <c:pt idx="2">
                  <c:v>6.629943502824859</c:v>
                </c:pt>
                <c:pt idx="3">
                  <c:v>8.8396946564885504</c:v>
                </c:pt>
                <c:pt idx="4">
                  <c:v>7</c:v>
                </c:pt>
                <c:pt idx="5">
                  <c:v>6.3888888888888893</c:v>
                </c:pt>
                <c:pt idx="6">
                  <c:v>9.6716417910447756</c:v>
                </c:pt>
                <c:pt idx="7">
                  <c:v>6.5769230769230766</c:v>
                </c:pt>
                <c:pt idx="8">
                  <c:v>6.5</c:v>
                </c:pt>
                <c:pt idx="9">
                  <c:v>6.4189944134078214</c:v>
                </c:pt>
                <c:pt idx="10">
                  <c:v>7.3456375838926178</c:v>
                </c:pt>
                <c:pt idx="11">
                  <c:v>6.7304347826086959</c:v>
                </c:pt>
                <c:pt idx="12">
                  <c:v>7.1839237057220711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A9-4AA1-94D8-B93242F5C069}"/>
            </c:ext>
          </c:extLst>
        </c:ser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A9-4AA1-94D8-B93242F5C069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7.4354166666666668</c:v>
                </c:pt>
                <c:pt idx="1">
                  <c:v>7.1851851851851851</c:v>
                </c:pt>
                <c:pt idx="2">
                  <c:v>7.5436893203883493</c:v>
                </c:pt>
                <c:pt idx="3">
                  <c:v>8</c:v>
                </c:pt>
                <c:pt idx="4">
                  <c:v>7</c:v>
                </c:pt>
                <c:pt idx="5">
                  <c:v>4.4102564102564106</c:v>
                </c:pt>
                <c:pt idx="6">
                  <c:v>11.375</c:v>
                </c:pt>
                <c:pt idx="7">
                  <c:v>7.666666666666667</c:v>
                </c:pt>
                <c:pt idx="8">
                  <c:v>9.3333333333333339</c:v>
                </c:pt>
                <c:pt idx="9">
                  <c:v>6.2485714285714282</c:v>
                </c:pt>
                <c:pt idx="10">
                  <c:v>7.2815126050420167</c:v>
                </c:pt>
                <c:pt idx="11">
                  <c:v>7.6372155287817938</c:v>
                </c:pt>
                <c:pt idx="12">
                  <c:v>7.2893913043478262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A9-4AA1-94D8-B93242F5C069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0A9-4AA1-94D8-B93242F5C06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6.0960735171261486</c:v>
                </c:pt>
                <c:pt idx="1">
                  <c:v>6.4446366782006921</c:v>
                </c:pt>
                <c:pt idx="2">
                  <c:v>10.536585365853659</c:v>
                </c:pt>
                <c:pt idx="3">
                  <c:v>6.4554973821989527</c:v>
                </c:pt>
                <c:pt idx="4">
                  <c:v>3</c:v>
                </c:pt>
                <c:pt idx="5">
                  <c:v>0</c:v>
                </c:pt>
                <c:pt idx="6">
                  <c:v>7.7241379310344831</c:v>
                </c:pt>
                <c:pt idx="7">
                  <c:v>6</c:v>
                </c:pt>
                <c:pt idx="8">
                  <c:v>12</c:v>
                </c:pt>
                <c:pt idx="9">
                  <c:v>4.757042253521127</c:v>
                </c:pt>
                <c:pt idx="10">
                  <c:v>7.9064748201438846</c:v>
                </c:pt>
                <c:pt idx="11">
                  <c:v>9.3700787401574797</c:v>
                </c:pt>
                <c:pt idx="12">
                  <c:v>7.0789751716851557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0A9-4AA1-94D8-B93242F5C069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0A9-4AA1-94D8-B93242F5C06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0A9-4AA1-94D8-B93242F5C06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6.6791044776119399</c:v>
                </c:pt>
                <c:pt idx="1">
                  <c:v>7.3864491844416564</c:v>
                </c:pt>
                <c:pt idx="2">
                  <c:v>8.1396011396011403</c:v>
                </c:pt>
                <c:pt idx="3">
                  <c:v>10.617021276595745</c:v>
                </c:pt>
                <c:pt idx="5">
                  <c:v>1</c:v>
                </c:pt>
                <c:pt idx="8">
                  <c:v>5.4848484848484844</c:v>
                </c:pt>
                <c:pt idx="12">
                  <c:v>7.7861271676300579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0A9-4AA1-94D8-B93242F5C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0A9-4AA1-94D8-B93242F5C06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0A9-4AA1-94D8-B93242F5C06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0A9-4AA1-94D8-B93242F5C06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0A9-4AA1-94D8-B93242F5C06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0A9-4AA1-94D8-B93242F5C06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0A9-4AA1-94D8-B93242F5C06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0A9-4AA1-94D8-B93242F5C06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0A9-4AA1-94D8-B93242F5C06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0A9-4AA1-94D8-B93242F5C06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0A9-4AA1-94D8-B93242F5C06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0A9-4AA1-94D8-B93242F5C06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0A9-4AA1-94D8-B93242F5C06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0A9-4AA1-94D8-B93242F5C069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0.58303096048579128</c:v>
                </c:pt>
                <c:pt idx="1">
                  <c:v>0.94181250624096435</c:v>
                </c:pt>
                <c:pt idx="2">
                  <c:v>-2.3969842262525187</c:v>
                </c:pt>
                <c:pt idx="3">
                  <c:v>4.161523894396792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-6.5151515151515156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0.62883421336553358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0A9-4AA1-94D8-B93242F5C069}"/>
            </c:ext>
          </c:extLst>
        </c:ser>
        <c:ser>
          <c:idx val="4"/>
          <c:order val="5"/>
          <c:tx>
            <c:strRef>
              <c:f>'EM evol menusual lugar resd'!$O$250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resd'!$O$251:$O$263</c:f>
              <c:numCache>
                <c:formatCode>0.00</c:formatCode>
                <c:ptCount val="13"/>
                <c:pt idx="0">
                  <c:v>-0.56062154978532064</c:v>
                </c:pt>
                <c:pt idx="1">
                  <c:v>-0.52481361419315586</c:v>
                </c:pt>
                <c:pt idx="2">
                  <c:v>1.5096576367762813</c:v>
                </c:pt>
                <c:pt idx="3">
                  <c:v>1.7773266201071944</c:v>
                </c:pt>
                <c:pt idx="4">
                  <c:v>0</c:v>
                </c:pt>
                <c:pt idx="5">
                  <c:v>-5.3888888888888893</c:v>
                </c:pt>
                <c:pt idx="6">
                  <c:v>0</c:v>
                </c:pt>
                <c:pt idx="7">
                  <c:v>0</c:v>
                </c:pt>
                <c:pt idx="8">
                  <c:v>-1.0151515151515156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0.28404556896228073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0A9-4AA1-94D8-B93242F5C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F31-4243-A10E-9CDC6808D4B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resd'!$C$273:$C$285</c:f>
              <c:numCache>
                <c:formatCode>0.00</c:formatCode>
                <c:ptCount val="13"/>
                <c:pt idx="0">
                  <c:v>6.0905923344947732</c:v>
                </c:pt>
                <c:pt idx="1">
                  <c:v>4.842443729903537</c:v>
                </c:pt>
                <c:pt idx="2">
                  <c:v>4.9299363057324843</c:v>
                </c:pt>
                <c:pt idx="3">
                  <c:v>6.0522875816993462</c:v>
                </c:pt>
                <c:pt idx="4">
                  <c:v>3.1904761904761907</c:v>
                </c:pt>
                <c:pt idx="5">
                  <c:v>5.354838709677419</c:v>
                </c:pt>
                <c:pt idx="6">
                  <c:v>8.9615384615384617</c:v>
                </c:pt>
                <c:pt idx="7">
                  <c:v>7.2972972972972974</c:v>
                </c:pt>
                <c:pt idx="8">
                  <c:v>9.2222222222222214</c:v>
                </c:pt>
                <c:pt idx="9">
                  <c:v>5.0137931034482754</c:v>
                </c:pt>
                <c:pt idx="10">
                  <c:v>5.9968051118210859</c:v>
                </c:pt>
                <c:pt idx="11">
                  <c:v>5.8951841359773374</c:v>
                </c:pt>
                <c:pt idx="12">
                  <c:v>5.5312771503040832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31-4243-A10E-9CDC6808D4B3}"/>
            </c:ext>
          </c:extLst>
        </c:ser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F31-4243-A10E-9CDC6808D4B3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8.5487804878048781</c:v>
                </c:pt>
                <c:pt idx="1">
                  <c:v>4.2684563758389258</c:v>
                </c:pt>
                <c:pt idx="2">
                  <c:v>7</c:v>
                </c:pt>
                <c:pt idx="3">
                  <c:v>2</c:v>
                </c:pt>
                <c:pt idx="4">
                  <c:v>3.3846153846153846</c:v>
                </c:pt>
                <c:pt idx="5">
                  <c:v>5</c:v>
                </c:pt>
                <c:pt idx="6">
                  <c:v>3.1</c:v>
                </c:pt>
                <c:pt idx="7">
                  <c:v>27.857142857142858</c:v>
                </c:pt>
                <c:pt idx="8">
                  <c:v>2.5555555555555554</c:v>
                </c:pt>
                <c:pt idx="9">
                  <c:v>6.9523809523809526</c:v>
                </c:pt>
                <c:pt idx="10">
                  <c:v>4.8807339449541285</c:v>
                </c:pt>
                <c:pt idx="11">
                  <c:v>7.4068441064638781</c:v>
                </c:pt>
                <c:pt idx="12">
                  <c:v>6.3081695966907967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31-4243-A10E-9CDC6808D4B3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F31-4243-A10E-9CDC6808D4B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8.4419354838709673</c:v>
                </c:pt>
                <c:pt idx="1">
                  <c:v>6.3348623853211006</c:v>
                </c:pt>
                <c:pt idx="2">
                  <c:v>7.1617647058823533</c:v>
                </c:pt>
                <c:pt idx="3">
                  <c:v>6.010752688172043</c:v>
                </c:pt>
                <c:pt idx="4">
                  <c:v>3.6875</c:v>
                </c:pt>
                <c:pt idx="5">
                  <c:v>4</c:v>
                </c:pt>
                <c:pt idx="6">
                  <c:v>8.8148148148148149</c:v>
                </c:pt>
                <c:pt idx="7">
                  <c:v>7.5555555555555554</c:v>
                </c:pt>
                <c:pt idx="8">
                  <c:v>8</c:v>
                </c:pt>
                <c:pt idx="9">
                  <c:v>2.9473684210526314</c:v>
                </c:pt>
                <c:pt idx="10">
                  <c:v>13.5</c:v>
                </c:pt>
                <c:pt idx="11">
                  <c:v>6.0625</c:v>
                </c:pt>
                <c:pt idx="12">
                  <c:v>6.8085106382978724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F31-4243-A10E-9CDC6808D4B3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F31-4243-A10E-9CDC6808D4B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F31-4243-A10E-9CDC6808D4B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5.9621513944223103</c:v>
                </c:pt>
                <c:pt idx="1">
                  <c:v>8.2921052631578949</c:v>
                </c:pt>
                <c:pt idx="2">
                  <c:v>6.15</c:v>
                </c:pt>
                <c:pt idx="3">
                  <c:v>9.4021739130434785</c:v>
                </c:pt>
                <c:pt idx="4">
                  <c:v>7.1363636363636367</c:v>
                </c:pt>
                <c:pt idx="5">
                  <c:v>77</c:v>
                </c:pt>
                <c:pt idx="8">
                  <c:v>8.7659574468085104</c:v>
                </c:pt>
                <c:pt idx="12">
                  <c:v>7.2357819905213274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F31-4243-A10E-9CDC6808D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F31-4243-A10E-9CDC6808D4B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F31-4243-A10E-9CDC6808D4B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F31-4243-A10E-9CDC6808D4B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F31-4243-A10E-9CDC6808D4B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31-4243-A10E-9CDC6808D4B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31-4243-A10E-9CDC6808D4B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31-4243-A10E-9CDC6808D4B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31-4243-A10E-9CDC6808D4B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F31-4243-A10E-9CDC6808D4B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F31-4243-A10E-9CDC6808D4B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F31-4243-A10E-9CDC6808D4B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F31-4243-A10E-9CDC6808D4B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F31-4243-A10E-9CDC6808D4B3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-2.4797840894486569</c:v>
                </c:pt>
                <c:pt idx="1">
                  <c:v>1.9572428778367943</c:v>
                </c:pt>
                <c:pt idx="2">
                  <c:v>-1.0117647058823529</c:v>
                </c:pt>
                <c:pt idx="3">
                  <c:v>3.3914212248714355</c:v>
                </c:pt>
                <c:pt idx="4">
                  <c:v>3.4488636363636367</c:v>
                </c:pt>
                <c:pt idx="5">
                  <c:v>73</c:v>
                </c:pt>
                <c:pt idx="6">
                  <c:v>0</c:v>
                </c:pt>
                <c:pt idx="7">
                  <c:v>0</c:v>
                </c:pt>
                <c:pt idx="8">
                  <c:v>0.76595744680851041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8.2961477700814967E-2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F31-4243-A10E-9CDC6808D4B3}"/>
            </c:ext>
          </c:extLst>
        </c:ser>
        <c:ser>
          <c:idx val="4"/>
          <c:order val="5"/>
          <c:tx>
            <c:strRef>
              <c:f>'EM evol menusual lugar resd'!$O$272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resd'!$O$273:$O$285</c:f>
              <c:numCache>
                <c:formatCode>0.00</c:formatCode>
                <c:ptCount val="13"/>
                <c:pt idx="0">
                  <c:v>-0.12844094007246287</c:v>
                </c:pt>
                <c:pt idx="1">
                  <c:v>3.4496615332543579</c:v>
                </c:pt>
                <c:pt idx="2">
                  <c:v>1.220063694267516</c:v>
                </c:pt>
                <c:pt idx="3">
                  <c:v>3.3498863313441323</c:v>
                </c:pt>
                <c:pt idx="4">
                  <c:v>3.945887445887446</c:v>
                </c:pt>
                <c:pt idx="5">
                  <c:v>71.645161290322577</c:v>
                </c:pt>
                <c:pt idx="6">
                  <c:v>0</c:v>
                </c:pt>
                <c:pt idx="7">
                  <c:v>0</c:v>
                </c:pt>
                <c:pt idx="8">
                  <c:v>-0.45626477541371102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1.7967032386639721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F31-4243-A10E-9CDC6808D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7A5-45C6-ADDB-B1EA9039AFF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'!$C$9:$C$21</c:f>
              <c:numCache>
                <c:formatCode>0.00</c:formatCode>
                <c:ptCount val="13"/>
                <c:pt idx="0">
                  <c:v>6.6107026143790852</c:v>
                </c:pt>
                <c:pt idx="1">
                  <c:v>6.3015245623941274</c:v>
                </c:pt>
                <c:pt idx="2">
                  <c:v>6.0477536027126311</c:v>
                </c:pt>
                <c:pt idx="3">
                  <c:v>6.7509713562844489</c:v>
                </c:pt>
                <c:pt idx="4">
                  <c:v>5.2298334269137188</c:v>
                </c:pt>
                <c:pt idx="5">
                  <c:v>5.4415117502630652</c:v>
                </c:pt>
                <c:pt idx="6">
                  <c:v>6.1753995082974802</c:v>
                </c:pt>
                <c:pt idx="7">
                  <c:v>6.5231916068470461</c:v>
                </c:pt>
                <c:pt idx="8">
                  <c:v>5.6485558811218084</c:v>
                </c:pt>
                <c:pt idx="9">
                  <c:v>5.6187209390959678</c:v>
                </c:pt>
                <c:pt idx="10">
                  <c:v>6.6770270270270267</c:v>
                </c:pt>
                <c:pt idx="11">
                  <c:v>6.1110180532291087</c:v>
                </c:pt>
                <c:pt idx="12">
                  <c:v>6.0858480521564111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A5-45C6-ADDB-B1EA9039AFFC}"/>
            </c:ext>
          </c:extLst>
        </c:ser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7A5-45C6-ADDB-B1EA9039AFFC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7.1439975747776883</c:v>
                </c:pt>
                <c:pt idx="1">
                  <c:v>5.433778974704242</c:v>
                </c:pt>
                <c:pt idx="2">
                  <c:v>6.3085224128389594</c:v>
                </c:pt>
                <c:pt idx="3">
                  <c:v>5.8118570448830296</c:v>
                </c:pt>
                <c:pt idx="4">
                  <c:v>5.3957282471626735</c:v>
                </c:pt>
                <c:pt idx="5">
                  <c:v>4.8837811900191941</c:v>
                </c:pt>
                <c:pt idx="6">
                  <c:v>5.606170672978819</c:v>
                </c:pt>
                <c:pt idx="7">
                  <c:v>8.4148579849946401</c:v>
                </c:pt>
                <c:pt idx="8">
                  <c:v>6.9209328254204214</c:v>
                </c:pt>
                <c:pt idx="9">
                  <c:v>6.51228260133992</c:v>
                </c:pt>
                <c:pt idx="10">
                  <c:v>6.6308302557789629</c:v>
                </c:pt>
                <c:pt idx="11">
                  <c:v>6.5736137667304018</c:v>
                </c:pt>
                <c:pt idx="12">
                  <c:v>6.2993357337968714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A5-45C6-ADDB-B1EA9039AFFC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7A5-45C6-ADDB-B1EA9039AFF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6.6944336100741069</c:v>
                </c:pt>
                <c:pt idx="1">
                  <c:v>6.3448800913589647</c:v>
                </c:pt>
                <c:pt idx="2">
                  <c:v>6.6754663196380992</c:v>
                </c:pt>
                <c:pt idx="3">
                  <c:v>6.111035131207796</c:v>
                </c:pt>
                <c:pt idx="4">
                  <c:v>5.4464900662251656</c:v>
                </c:pt>
                <c:pt idx="5">
                  <c:v>4.1083433775277891</c:v>
                </c:pt>
                <c:pt idx="6">
                  <c:v>5.7056444673894342</c:v>
                </c:pt>
                <c:pt idx="7">
                  <c:v>6.3387567424175435</c:v>
                </c:pt>
                <c:pt idx="8">
                  <c:v>4.0842182350787262</c:v>
                </c:pt>
                <c:pt idx="9">
                  <c:v>5.9405797936718345</c:v>
                </c:pt>
                <c:pt idx="10">
                  <c:v>5.6851358980562949</c:v>
                </c:pt>
                <c:pt idx="11">
                  <c:v>5.73503041946846</c:v>
                </c:pt>
                <c:pt idx="12">
                  <c:v>5.7549280737556785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7A5-45C6-ADDB-B1EA9039AFFC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7A5-45C6-ADDB-B1EA9039AFF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7A5-45C6-ADDB-B1EA9039AFF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5.6493276939587149</c:v>
                </c:pt>
                <c:pt idx="1">
                  <c:v>5.967058630720695</c:v>
                </c:pt>
                <c:pt idx="2">
                  <c:v>6.3053628992869006</c:v>
                </c:pt>
                <c:pt idx="3">
                  <c:v>6.8823199146594805</c:v>
                </c:pt>
                <c:pt idx="4">
                  <c:v>5.6039879642520321</c:v>
                </c:pt>
                <c:pt idx="5">
                  <c:v>4.8911242603550296</c:v>
                </c:pt>
                <c:pt idx="6">
                  <c:v>5.9049370994540711</c:v>
                </c:pt>
                <c:pt idx="7">
                  <c:v>6.7142914171656685</c:v>
                </c:pt>
                <c:pt idx="8">
                  <c:v>4.7806432748538015</c:v>
                </c:pt>
                <c:pt idx="12">
                  <c:v>5.911445094593903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7A5-45C6-ADDB-B1EA9039AF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7A5-45C6-ADDB-B1EA9039AFF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7A5-45C6-ADDB-B1EA9039AFF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7A5-45C6-ADDB-B1EA9039AFF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7A5-45C6-ADDB-B1EA9039AFF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7A5-45C6-ADDB-B1EA9039AFF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7A5-45C6-ADDB-B1EA9039AFF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7A5-45C6-ADDB-B1EA9039AFF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7A5-45C6-ADDB-B1EA9039AFF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7A5-45C6-ADDB-B1EA9039AFF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7A5-45C6-ADDB-B1EA9039AFF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7A5-45C6-ADDB-B1EA9039AFF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7A5-45C6-ADDB-B1EA9039AFF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7A5-45C6-ADDB-B1EA9039AFFC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-1.0451059161153919</c:v>
                </c:pt>
                <c:pt idx="1">
                  <c:v>-0.37782146063826971</c:v>
                </c:pt>
                <c:pt idx="2">
                  <c:v>-0.37010342035119859</c:v>
                </c:pt>
                <c:pt idx="3">
                  <c:v>0.7712847834516845</c:v>
                </c:pt>
                <c:pt idx="4">
                  <c:v>0.15749789802686642</c:v>
                </c:pt>
                <c:pt idx="5">
                  <c:v>0.78278088282724045</c:v>
                </c:pt>
                <c:pt idx="6">
                  <c:v>0.19929263206463688</c:v>
                </c:pt>
                <c:pt idx="7">
                  <c:v>0.37553467474812496</c:v>
                </c:pt>
                <c:pt idx="8">
                  <c:v>0.69642503977507531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0.17183246332096402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7A5-45C6-ADDB-B1EA9039AFFC}"/>
            </c:ext>
          </c:extLst>
        </c:ser>
        <c:ser>
          <c:idx val="4"/>
          <c:order val="5"/>
          <c:tx>
            <c:strRef>
              <c:f>'EM evol mensu TF cat '!$O$8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mensu TF cat '!$O$9:$O$21</c:f>
              <c:numCache>
                <c:formatCode>0.00</c:formatCode>
                <c:ptCount val="13"/>
                <c:pt idx="0">
                  <c:v>-0.96137492042037032</c:v>
                </c:pt>
                <c:pt idx="1">
                  <c:v>-0.33446593167343242</c:v>
                </c:pt>
                <c:pt idx="2">
                  <c:v>0.25760929657426956</c:v>
                </c:pt>
                <c:pt idx="3">
                  <c:v>0.13134855837503157</c:v>
                </c:pt>
                <c:pt idx="4">
                  <c:v>0.37415453733831328</c:v>
                </c:pt>
                <c:pt idx="5">
                  <c:v>-0.55038748990803565</c:v>
                </c:pt>
                <c:pt idx="6">
                  <c:v>-0.27046240884340911</c:v>
                </c:pt>
                <c:pt idx="7">
                  <c:v>0.19109981031862233</c:v>
                </c:pt>
                <c:pt idx="8">
                  <c:v>-0.86791260626800693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-0.17604923680004347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7A5-45C6-ADDB-B1EA9039AF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29A-42D4-BCB1-2734D80D2B26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'!$C$31:$C$43</c:f>
              <c:numCache>
                <c:formatCode>0.00</c:formatCode>
                <c:ptCount val="13"/>
                <c:pt idx="0">
                  <c:v>6.5328444536252839</c:v>
                </c:pt>
                <c:pt idx="1">
                  <c:v>6.2373718192176222</c:v>
                </c:pt>
                <c:pt idx="2">
                  <c:v>5.9864710365853657</c:v>
                </c:pt>
                <c:pt idx="3">
                  <c:v>6.7435571687840294</c:v>
                </c:pt>
                <c:pt idx="4">
                  <c:v>5.2305953278070838</c:v>
                </c:pt>
                <c:pt idx="5">
                  <c:v>5.4563115408498177</c:v>
                </c:pt>
                <c:pt idx="6">
                  <c:v>6.2362303994957058</c:v>
                </c:pt>
                <c:pt idx="7">
                  <c:v>6.5318985395849349</c:v>
                </c:pt>
                <c:pt idx="8">
                  <c:v>5.6228907448440433</c:v>
                </c:pt>
                <c:pt idx="9">
                  <c:v>5.6033266901732333</c:v>
                </c:pt>
                <c:pt idx="10">
                  <c:v>6.7591295917268122</c:v>
                </c:pt>
                <c:pt idx="11">
                  <c:v>6.0420884889388828</c:v>
                </c:pt>
                <c:pt idx="12">
                  <c:v>6.0732903835924112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9A-42D4-BCB1-2734D80D2B26}"/>
            </c:ext>
          </c:extLst>
        </c:ser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29A-42D4-BCB1-2734D80D2B26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7.0059634243307709</c:v>
                </c:pt>
                <c:pt idx="1">
                  <c:v>5.3090469960752742</c:v>
                </c:pt>
                <c:pt idx="2">
                  <c:v>6.2285045817898226</c:v>
                </c:pt>
                <c:pt idx="3">
                  <c:v>5.7304454434000816</c:v>
                </c:pt>
                <c:pt idx="4">
                  <c:v>5.3908008213552359</c:v>
                </c:pt>
                <c:pt idx="5">
                  <c:v>4.8459616153538585</c:v>
                </c:pt>
                <c:pt idx="6">
                  <c:v>5.5404870239298951</c:v>
                </c:pt>
                <c:pt idx="7">
                  <c:v>8.4287738188000283</c:v>
                </c:pt>
                <c:pt idx="8">
                  <c:v>6.9837580237307915</c:v>
                </c:pt>
                <c:pt idx="9">
                  <c:v>6.5610728524827833</c:v>
                </c:pt>
                <c:pt idx="10">
                  <c:v>6.6006127974918058</c:v>
                </c:pt>
                <c:pt idx="11">
                  <c:v>6.5766062602965407</c:v>
                </c:pt>
                <c:pt idx="12">
                  <c:v>6.252011909713282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9A-42D4-BCB1-2734D80D2B26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29A-42D4-BCB1-2734D80D2B26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6.62392623983507</c:v>
                </c:pt>
                <c:pt idx="1">
                  <c:v>6.3307474518686293</c:v>
                </c:pt>
                <c:pt idx="2">
                  <c:v>6.7041655784800209</c:v>
                </c:pt>
                <c:pt idx="3">
                  <c:v>6.052169855342977</c:v>
                </c:pt>
                <c:pt idx="4">
                  <c:v>5.4883446444378876</c:v>
                </c:pt>
                <c:pt idx="5">
                  <c:v>4.0088215024121299</c:v>
                </c:pt>
                <c:pt idx="6">
                  <c:v>5.6409070698088035</c:v>
                </c:pt>
                <c:pt idx="7">
                  <c:v>6.2301963439404195</c:v>
                </c:pt>
                <c:pt idx="8">
                  <c:v>4.0259542951193268</c:v>
                </c:pt>
                <c:pt idx="9">
                  <c:v>5.9226381894302529</c:v>
                </c:pt>
                <c:pt idx="10">
                  <c:v>5.5950314786455673</c:v>
                </c:pt>
                <c:pt idx="11">
                  <c:v>5.6649794097460537</c:v>
                </c:pt>
                <c:pt idx="12">
                  <c:v>5.7010961756688774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29A-42D4-BCB1-2734D80D2B26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29A-42D4-BCB1-2734D80D2B2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29A-42D4-BCB1-2734D80D2B26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5.7470627171934465</c:v>
                </c:pt>
                <c:pt idx="1">
                  <c:v>6.0842718259697754</c:v>
                </c:pt>
                <c:pt idx="2">
                  <c:v>6.5040378058264041</c:v>
                </c:pt>
                <c:pt idx="3">
                  <c:v>6.9441348108320762</c:v>
                </c:pt>
                <c:pt idx="4">
                  <c:v>5.520277979462711</c:v>
                </c:pt>
                <c:pt idx="5">
                  <c:v>4.7706911430140426</c:v>
                </c:pt>
                <c:pt idx="6">
                  <c:v>5.9238321927997619</c:v>
                </c:pt>
                <c:pt idx="7">
                  <c:v>6.8219171814230153</c:v>
                </c:pt>
                <c:pt idx="8">
                  <c:v>4.5044354552551278</c:v>
                </c:pt>
                <c:pt idx="12">
                  <c:v>5.9484721471989932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29A-42D4-BCB1-2734D80D2B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29A-42D4-BCB1-2734D80D2B2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29A-42D4-BCB1-2734D80D2B2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29A-42D4-BCB1-2734D80D2B2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9A-42D4-BCB1-2734D80D2B2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29A-42D4-BCB1-2734D80D2B2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29A-42D4-BCB1-2734D80D2B2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29A-42D4-BCB1-2734D80D2B2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29A-42D4-BCB1-2734D80D2B2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29A-42D4-BCB1-2734D80D2B2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29A-42D4-BCB1-2734D80D2B2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29A-42D4-BCB1-2734D80D2B2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29A-42D4-BCB1-2734D80D2B2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29A-42D4-BCB1-2734D80D2B26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-0.87686352264162348</c:v>
                </c:pt>
                <c:pt idx="1">
                  <c:v>-0.24647562589885386</c:v>
                </c:pt>
                <c:pt idx="2">
                  <c:v>-0.20012777265361681</c:v>
                </c:pt>
                <c:pt idx="3">
                  <c:v>0.89196495548909915</c:v>
                </c:pt>
                <c:pt idx="4">
                  <c:v>3.1933335024823428E-2</c:v>
                </c:pt>
                <c:pt idx="5">
                  <c:v>0.76186964060191276</c:v>
                </c:pt>
                <c:pt idx="6">
                  <c:v>0.2829251229909584</c:v>
                </c:pt>
                <c:pt idx="7">
                  <c:v>0.59172083748259574</c:v>
                </c:pt>
                <c:pt idx="8">
                  <c:v>0.478481160135801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0.26251000569884475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29A-42D4-BCB1-2734D80D2B26}"/>
            </c:ext>
          </c:extLst>
        </c:ser>
        <c:ser>
          <c:idx val="4"/>
          <c:order val="5"/>
          <c:tx>
            <c:strRef>
              <c:f>'EM evol mensu TF cat '!$O$30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'!$O$31:$O$43</c:f>
              <c:numCache>
                <c:formatCode>0.00</c:formatCode>
                <c:ptCount val="13"/>
                <c:pt idx="0">
                  <c:v>-0.78578173643183735</c:v>
                </c:pt>
                <c:pt idx="1">
                  <c:v>-0.15309999324784673</c:v>
                </c:pt>
                <c:pt idx="2">
                  <c:v>0.51756676924103839</c:v>
                </c:pt>
                <c:pt idx="3">
                  <c:v>0.20057764204804673</c:v>
                </c:pt>
                <c:pt idx="4">
                  <c:v>0.28968265165562723</c:v>
                </c:pt>
                <c:pt idx="5">
                  <c:v>-0.68562039783577511</c:v>
                </c:pt>
                <c:pt idx="6">
                  <c:v>-0.31239820669594387</c:v>
                </c:pt>
                <c:pt idx="7">
                  <c:v>0.29001864183808035</c:v>
                </c:pt>
                <c:pt idx="8">
                  <c:v>-1.1184552895889155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-0.12576946288356261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29A-42D4-BCB1-2734D80D2B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260-48E1-B046-8063078DD2B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TF'!$C$119:$C$131</c:f>
              <c:numCache>
                <c:formatCode>#,##0</c:formatCode>
                <c:ptCount val="13"/>
                <c:pt idx="0">
                  <c:v>3361</c:v>
                </c:pt>
                <c:pt idx="1">
                  <c:v>4088</c:v>
                </c:pt>
                <c:pt idx="2">
                  <c:v>3285</c:v>
                </c:pt>
                <c:pt idx="3">
                  <c:v>4822</c:v>
                </c:pt>
                <c:pt idx="4">
                  <c:v>3219</c:v>
                </c:pt>
                <c:pt idx="5">
                  <c:v>2933</c:v>
                </c:pt>
                <c:pt idx="6">
                  <c:v>2969</c:v>
                </c:pt>
                <c:pt idx="7">
                  <c:v>3875</c:v>
                </c:pt>
                <c:pt idx="8">
                  <c:v>2034</c:v>
                </c:pt>
                <c:pt idx="9">
                  <c:v>3866</c:v>
                </c:pt>
                <c:pt idx="10">
                  <c:v>2748</c:v>
                </c:pt>
                <c:pt idx="11">
                  <c:v>3826</c:v>
                </c:pt>
                <c:pt idx="12">
                  <c:v>41026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60-48E1-B046-8063078DD2B2}"/>
            </c:ext>
          </c:extLst>
        </c:ser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260-48E1-B046-8063078DD2B2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1707</c:v>
                </c:pt>
                <c:pt idx="1">
                  <c:v>2953</c:v>
                </c:pt>
                <c:pt idx="2">
                  <c:v>4157</c:v>
                </c:pt>
                <c:pt idx="3">
                  <c:v>5565</c:v>
                </c:pt>
                <c:pt idx="4">
                  <c:v>3337</c:v>
                </c:pt>
                <c:pt idx="5">
                  <c:v>3282</c:v>
                </c:pt>
                <c:pt idx="6">
                  <c:v>7439</c:v>
                </c:pt>
                <c:pt idx="7">
                  <c:v>9029</c:v>
                </c:pt>
                <c:pt idx="8">
                  <c:v>3976</c:v>
                </c:pt>
                <c:pt idx="9">
                  <c:v>5657</c:v>
                </c:pt>
                <c:pt idx="10">
                  <c:v>4387</c:v>
                </c:pt>
                <c:pt idx="11">
                  <c:v>4592</c:v>
                </c:pt>
                <c:pt idx="12">
                  <c:v>56081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60-48E1-B046-8063078DD2B2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260-48E1-B046-8063078DD2B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4748</c:v>
                </c:pt>
                <c:pt idx="1">
                  <c:v>5416</c:v>
                </c:pt>
                <c:pt idx="2">
                  <c:v>5893</c:v>
                </c:pt>
                <c:pt idx="3">
                  <c:v>4974</c:v>
                </c:pt>
                <c:pt idx="4">
                  <c:v>2577</c:v>
                </c:pt>
                <c:pt idx="5">
                  <c:v>1493</c:v>
                </c:pt>
                <c:pt idx="6">
                  <c:v>4901</c:v>
                </c:pt>
                <c:pt idx="7">
                  <c:v>4369</c:v>
                </c:pt>
                <c:pt idx="8">
                  <c:v>2961</c:v>
                </c:pt>
                <c:pt idx="9">
                  <c:v>4444</c:v>
                </c:pt>
                <c:pt idx="10">
                  <c:v>4579</c:v>
                </c:pt>
                <c:pt idx="11">
                  <c:v>4102</c:v>
                </c:pt>
                <c:pt idx="12">
                  <c:v>50457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260-48E1-B046-8063078DD2B2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260-48E1-B046-8063078DD2B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260-48E1-B046-8063078DD2B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6517</c:v>
                </c:pt>
                <c:pt idx="1">
                  <c:v>6599</c:v>
                </c:pt>
                <c:pt idx="2">
                  <c:v>5818</c:v>
                </c:pt>
                <c:pt idx="3">
                  <c:v>6138</c:v>
                </c:pt>
                <c:pt idx="4">
                  <c:v>5266</c:v>
                </c:pt>
                <c:pt idx="5">
                  <c:v>4643</c:v>
                </c:pt>
                <c:pt idx="6">
                  <c:v>7702</c:v>
                </c:pt>
                <c:pt idx="7">
                  <c:v>8442</c:v>
                </c:pt>
                <c:pt idx="8">
                  <c:v>4768</c:v>
                </c:pt>
                <c:pt idx="12">
                  <c:v>55893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260-48E1-B046-8063078DD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260-48E1-B046-8063078DD2B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60-48E1-B046-8063078DD2B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60-48E1-B046-8063078DD2B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60-48E1-B046-8063078DD2B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60-48E1-B046-8063078DD2B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60-48E1-B046-8063078DD2B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60-48E1-B046-8063078DD2B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60-48E1-B046-8063078DD2B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260-48E1-B046-8063078DD2B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260-48E1-B046-8063078DD2B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260-48E1-B046-8063078DD2B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260-48E1-B046-8063078DD2B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260-48E1-B046-8063078DD2B2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0.37257792754844155</c:v>
                </c:pt>
                <c:pt idx="1">
                  <c:v>0.21842688330871485</c:v>
                </c:pt>
                <c:pt idx="2">
                  <c:v>-1.2726964194807344E-2</c:v>
                </c:pt>
                <c:pt idx="3">
                  <c:v>0.23401688781664665</c:v>
                </c:pt>
                <c:pt idx="4">
                  <c:v>1.0434613892122622</c:v>
                </c:pt>
                <c:pt idx="5">
                  <c:v>2.1098459477561957</c:v>
                </c:pt>
                <c:pt idx="6">
                  <c:v>0.5715160171393594</c:v>
                </c:pt>
                <c:pt idx="7">
                  <c:v>0.93224994277866791</c:v>
                </c:pt>
                <c:pt idx="8">
                  <c:v>0.61026680175616344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0.49718739954998403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260-48E1-B046-8063078DD2B2}"/>
            </c:ext>
          </c:extLst>
        </c:ser>
        <c:ser>
          <c:idx val="4"/>
          <c:order val="5"/>
          <c:tx>
            <c:strRef>
              <c:f>'Viajeros entr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TF'!$O$119:$O$131</c:f>
              <c:numCache>
                <c:formatCode>0.0%</c:formatCode>
                <c:ptCount val="13"/>
                <c:pt idx="0">
                  <c:v>0.93900624814043443</c:v>
                </c:pt>
                <c:pt idx="1">
                  <c:v>0.6142367906066537</c:v>
                </c:pt>
                <c:pt idx="2">
                  <c:v>0.7710806697108068</c:v>
                </c:pt>
                <c:pt idx="3">
                  <c:v>0.27291580257154702</c:v>
                </c:pt>
                <c:pt idx="4">
                  <c:v>0.63591177384280839</c:v>
                </c:pt>
                <c:pt idx="5">
                  <c:v>0.58302079781793381</c:v>
                </c:pt>
                <c:pt idx="6">
                  <c:v>1.5941394408891885</c:v>
                </c:pt>
                <c:pt idx="7">
                  <c:v>1.1785806451612904</c:v>
                </c:pt>
                <c:pt idx="8">
                  <c:v>1.3441494591937069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0.82740469495847768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260-48E1-B046-8063078DD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FB9-420F-8161-90033D698B9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'!$C$53:$C$65</c:f>
              <c:numCache>
                <c:formatCode>0.00</c:formatCode>
                <c:ptCount val="13"/>
                <c:pt idx="0">
                  <c:v>6.3122565864833904</c:v>
                </c:pt>
                <c:pt idx="1">
                  <c:v>6.0948429786787104</c:v>
                </c:pt>
                <c:pt idx="2">
                  <c:v>5.9024075666380051</c:v>
                </c:pt>
                <c:pt idx="3">
                  <c:v>6.7494133251709005</c:v>
                </c:pt>
                <c:pt idx="4">
                  <c:v>5.105104166666667</c:v>
                </c:pt>
                <c:pt idx="5">
                  <c:v>5.2742561448900389</c:v>
                </c:pt>
                <c:pt idx="6">
                  <c:v>6.0041145208297619</c:v>
                </c:pt>
                <c:pt idx="7">
                  <c:v>6.4184944593045472</c:v>
                </c:pt>
                <c:pt idx="8">
                  <c:v>5.4179048687038591</c:v>
                </c:pt>
                <c:pt idx="9">
                  <c:v>5.6961609698602462</c:v>
                </c:pt>
                <c:pt idx="10">
                  <c:v>6.7415299892254277</c:v>
                </c:pt>
                <c:pt idx="11">
                  <c:v>5.8959367717093931</c:v>
                </c:pt>
                <c:pt idx="12">
                  <c:v>5.9594882381259335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B9-420F-8161-90033D698B95}"/>
            </c:ext>
          </c:extLst>
        </c:ser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FB9-420F-8161-90033D698B95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B9-420F-8161-90033D698B95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FB9-420F-8161-90033D698B9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5.4883446444378876</c:v>
                </c:pt>
                <c:pt idx="5">
                  <c:v>4.0088215024121299</c:v>
                </c:pt>
                <c:pt idx="6">
                  <c:v>5.6409070698088035</c:v>
                </c:pt>
                <c:pt idx="7">
                  <c:v>6.2301963439404195</c:v>
                </c:pt>
                <c:pt idx="8">
                  <c:v>4.0259542951193268</c:v>
                </c:pt>
                <c:pt idx="9">
                  <c:v>5.9226381894302529</c:v>
                </c:pt>
                <c:pt idx="10">
                  <c:v>5.5950314786455673</c:v>
                </c:pt>
                <c:pt idx="11">
                  <c:v>5.5941216281543076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FB9-420F-8161-90033D698B95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FB9-420F-8161-90033D698B9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FB9-420F-8161-90033D698B9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FB9-420F-8161-90033D698B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FB9-420F-8161-90033D698B9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FB9-420F-8161-90033D698B9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FB9-420F-8161-90033D698B9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FB9-420F-8161-90033D698B9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FB9-420F-8161-90033D698B9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FB9-420F-8161-90033D698B9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FB9-420F-8161-90033D698B9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FB9-420F-8161-90033D698B9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FB9-420F-8161-90033D698B9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FB9-420F-8161-90033D698B9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FB9-420F-8161-90033D698B9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FB9-420F-8161-90033D698B9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FB9-420F-8161-90033D698B95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FB9-420F-8161-90033D698B95}"/>
            </c:ext>
          </c:extLst>
        </c:ser>
        <c:ser>
          <c:idx val="4"/>
          <c:order val="5"/>
          <c:tx>
            <c:strRef>
              <c:f>'EM evol mensu TF cat '!$O$52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'!$O$53:$O$65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FB9-420F-8161-90033D698B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B18-4E16-A643-A6A16D7B816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'!$C$75:$C$87</c:f>
              <c:numCache>
                <c:formatCode>0.00</c:formatCode>
                <c:ptCount val="13"/>
                <c:pt idx="0">
                  <c:v>8.5556722689075624</c:v>
                </c:pt>
                <c:pt idx="1">
                  <c:v>7.5796241345202766</c:v>
                </c:pt>
                <c:pt idx="2">
                  <c:v>6.6426174496644297</c:v>
                </c:pt>
                <c:pt idx="3">
                  <c:v>6.6964725184577523</c:v>
                </c:pt>
                <c:pt idx="4">
                  <c:v>6.4163385826771657</c:v>
                </c:pt>
                <c:pt idx="5">
                  <c:v>6.9509803921568629</c:v>
                </c:pt>
                <c:pt idx="6">
                  <c:v>8.8780487804878057</c:v>
                </c:pt>
                <c:pt idx="7">
                  <c:v>7.7422512234910279</c:v>
                </c:pt>
                <c:pt idx="8">
                  <c:v>7.746369796708616</c:v>
                </c:pt>
                <c:pt idx="9">
                  <c:v>4.6592465753424657</c:v>
                </c:pt>
                <c:pt idx="10">
                  <c:v>6.9172043010752686</c:v>
                </c:pt>
                <c:pt idx="11">
                  <c:v>7.8473091364205256</c:v>
                </c:pt>
                <c:pt idx="12">
                  <c:v>7.1633450566627586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18-4E16-A643-A6A16D7B8160}"/>
            </c:ext>
          </c:extLst>
        </c:ser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B18-4E16-A643-A6A16D7B8160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18-4E16-A643-A6A16D7B8160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B18-4E16-A643-A6A16D7B816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6.2231530845392236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B18-4E16-A643-A6A16D7B8160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B18-4E16-A643-A6A16D7B816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B18-4E16-A643-A6A16D7B816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B18-4E16-A643-A6A16D7B81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B18-4E16-A643-A6A16D7B816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B18-4E16-A643-A6A16D7B816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18-4E16-A643-A6A16D7B816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18-4E16-A643-A6A16D7B816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18-4E16-A643-A6A16D7B816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18-4E16-A643-A6A16D7B816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18-4E16-A643-A6A16D7B816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18-4E16-A643-A6A16D7B816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18-4E16-A643-A6A16D7B816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B18-4E16-A643-A6A16D7B816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B18-4E16-A643-A6A16D7B816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B18-4E16-A643-A6A16D7B816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B18-4E16-A643-A6A16D7B8160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B18-4E16-A643-A6A16D7B8160}"/>
            </c:ext>
          </c:extLst>
        </c:ser>
        <c:ser>
          <c:idx val="4"/>
          <c:order val="5"/>
          <c:tx>
            <c:strRef>
              <c:f>'EM evol mensu TF cat '!$O$74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'!$O$75:$O$87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B18-4E16-A643-A6A16D7B81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BE-4947-B768-98F898E3B1C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'!$C$97:$C$109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BE-4947-B768-98F898E3B1C2}"/>
            </c:ext>
          </c:extLst>
        </c:ser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1BE-4947-B768-98F898E3B1C2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BE-4947-B768-98F898E3B1C2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1BE-4947-B768-98F898E3B1C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1BE-4947-B768-98F898E3B1C2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1BE-4947-B768-98F898E3B1C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1BE-4947-B768-98F898E3B1C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1BE-4947-B768-98F898E3B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1BE-4947-B768-98F898E3B1C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1BE-4947-B768-98F898E3B1C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1BE-4947-B768-98F898E3B1C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1BE-4947-B768-98F898E3B1C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BE-4947-B768-98F898E3B1C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BE-4947-B768-98F898E3B1C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1BE-4947-B768-98F898E3B1C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1BE-4947-B768-98F898E3B1C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1BE-4947-B768-98F898E3B1C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1BE-4947-B768-98F898E3B1C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1BE-4947-B768-98F898E3B1C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1BE-4947-B768-98F898E3B1C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1BE-4947-B768-98F898E3B1C2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1BE-4947-B768-98F898E3B1C2}"/>
            </c:ext>
          </c:extLst>
        </c:ser>
        <c:ser>
          <c:idx val="4"/>
          <c:order val="5"/>
          <c:tx>
            <c:strRef>
              <c:f>'EM evol mensu TF cat '!$O$96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'!$O$97:$O$109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1BE-4947-B768-98F898E3B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43D-42D6-B432-AB35C3A1287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mens'!$C$9:$C$21</c:f>
              <c:numCache>
                <c:formatCode>0.0%</c:formatCode>
                <c:ptCount val="13"/>
                <c:pt idx="0">
                  <c:v>0.5131</c:v>
                </c:pt>
                <c:pt idx="1">
                  <c:v>0.58760000000000001</c:v>
                </c:pt>
                <c:pt idx="2">
                  <c:v>0.50890000000000002</c:v>
                </c:pt>
                <c:pt idx="3">
                  <c:v>0.6119</c:v>
                </c:pt>
                <c:pt idx="4">
                  <c:v>0.44290000000000002</c:v>
                </c:pt>
                <c:pt idx="5">
                  <c:v>0.50819999999999999</c:v>
                </c:pt>
                <c:pt idx="6">
                  <c:v>0.6371</c:v>
                </c:pt>
                <c:pt idx="7">
                  <c:v>0.74909999999999999</c:v>
                </c:pt>
                <c:pt idx="8">
                  <c:v>0.55259999999999998</c:v>
                </c:pt>
                <c:pt idx="9">
                  <c:v>0.58420000000000005</c:v>
                </c:pt>
                <c:pt idx="10">
                  <c:v>0.52610000000000001</c:v>
                </c:pt>
                <c:pt idx="11">
                  <c:v>0.52049999999999996</c:v>
                </c:pt>
                <c:pt idx="12">
                  <c:v>0.56176365655817706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3D-42D6-B432-AB35C3A1287C}"/>
            </c:ext>
          </c:extLst>
        </c:ser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43D-42D6-B432-AB35C3A1287C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0.49990000000000001</c:v>
                </c:pt>
                <c:pt idx="1">
                  <c:v>0.44229999999999997</c:v>
                </c:pt>
                <c:pt idx="2">
                  <c:v>0.48359999999999997</c:v>
                </c:pt>
                <c:pt idx="3">
                  <c:v>0.55730000000000002</c:v>
                </c:pt>
                <c:pt idx="4">
                  <c:v>0.48409999999999997</c:v>
                </c:pt>
                <c:pt idx="5">
                  <c:v>0.37180000000000002</c:v>
                </c:pt>
                <c:pt idx="6">
                  <c:v>0.97129999999999994</c:v>
                </c:pt>
                <c:pt idx="7">
                  <c:v>0.88819999999999988</c:v>
                </c:pt>
                <c:pt idx="8">
                  <c:v>0.54430000000000001</c:v>
                </c:pt>
                <c:pt idx="9">
                  <c:v>0.68049999999999999</c:v>
                </c:pt>
                <c:pt idx="10">
                  <c:v>0.70840000000000003</c:v>
                </c:pt>
                <c:pt idx="11">
                  <c:v>0.65639999999999998</c:v>
                </c:pt>
                <c:pt idx="12">
                  <c:v>0.60938004840462912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3D-42D6-B432-AB35C3A1287C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43D-42D6-B432-AB35C3A1287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0.84950000000000003</c:v>
                </c:pt>
                <c:pt idx="1">
                  <c:v>0.91339999999999999</c:v>
                </c:pt>
                <c:pt idx="2">
                  <c:v>0.76170000000000004</c:v>
                </c:pt>
                <c:pt idx="3">
                  <c:v>0.52239999999999998</c:v>
                </c:pt>
                <c:pt idx="4">
                  <c:v>0.31019999999999998</c:v>
                </c:pt>
                <c:pt idx="5">
                  <c:v>0.4783</c:v>
                </c:pt>
                <c:pt idx="6">
                  <c:v>1.0004999999999999</c:v>
                </c:pt>
                <c:pt idx="7">
                  <c:v>0.54079999999999995</c:v>
                </c:pt>
                <c:pt idx="8">
                  <c:v>0.52170000000000005</c:v>
                </c:pt>
                <c:pt idx="9">
                  <c:v>0.77760000000000007</c:v>
                </c:pt>
                <c:pt idx="10">
                  <c:v>0.54949999999999999</c:v>
                </c:pt>
                <c:pt idx="11">
                  <c:v>0.50659999999999994</c:v>
                </c:pt>
                <c:pt idx="12">
                  <c:v>0.6452598187198163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43D-42D6-B432-AB35C3A1287C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43D-42D6-B432-AB35C3A1287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43D-42D6-B432-AB35C3A1287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0.63280000000000003</c:v>
                </c:pt>
                <c:pt idx="1">
                  <c:v>1.1008</c:v>
                </c:pt>
                <c:pt idx="2">
                  <c:v>0.96689999999999998</c:v>
                </c:pt>
                <c:pt idx="3">
                  <c:v>0.9487000000000001</c:v>
                </c:pt>
                <c:pt idx="4">
                  <c:v>0.93459999999999999</c:v>
                </c:pt>
                <c:pt idx="5">
                  <c:v>0.60770000000000002</c:v>
                </c:pt>
                <c:pt idx="6">
                  <c:v>0.74549999999999994</c:v>
                </c:pt>
                <c:pt idx="7">
                  <c:v>1.26</c:v>
                </c:pt>
                <c:pt idx="8">
                  <c:v>0.63280000000000003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43D-42D6-B432-AB35C3A128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43D-42D6-B432-AB35C3A1287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43D-42D6-B432-AB35C3A1287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43D-42D6-B432-AB35C3A1287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43D-42D6-B432-AB35C3A1287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43D-42D6-B432-AB35C3A1287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43D-42D6-B432-AB35C3A1287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43D-42D6-B432-AB35C3A1287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43D-42D6-B432-AB35C3A1287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43D-42D6-B432-AB35C3A1287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43D-42D6-B432-AB35C3A1287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43D-42D6-B432-AB35C3A1287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43D-42D6-B432-AB35C3A1287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43D-42D6-B432-AB35C3A1287C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-0.25509123013537371</c:v>
                </c:pt>
                <c:pt idx="1">
                  <c:v>0.20516750602145839</c:v>
                </c:pt>
                <c:pt idx="2">
                  <c:v>0.26939740055139816</c:v>
                </c:pt>
                <c:pt idx="3">
                  <c:v>0.81604134762634017</c:v>
                </c:pt>
                <c:pt idx="4">
                  <c:v>2.0128949065119279</c:v>
                </c:pt>
                <c:pt idx="5">
                  <c:v>0.27054150114990594</c:v>
                </c:pt>
                <c:pt idx="6">
                  <c:v>-0.25487256371814093</c:v>
                </c:pt>
                <c:pt idx="7">
                  <c:v>1.329881656804734</c:v>
                </c:pt>
                <c:pt idx="8">
                  <c:v>0.21295763848955329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43D-42D6-B432-AB35C3A1287C}"/>
            </c:ext>
          </c:extLst>
        </c:ser>
        <c:ser>
          <c:idx val="4"/>
          <c:order val="5"/>
          <c:tx>
            <c:strRef>
              <c:f>'tasa de ocupación evol mens'!$O$8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mens'!$O$9:$O$21</c:f>
              <c:numCache>
                <c:formatCode>0.0%</c:formatCode>
                <c:ptCount val="13"/>
                <c:pt idx="0">
                  <c:v>0.23328785811732611</c:v>
                </c:pt>
                <c:pt idx="1">
                  <c:v>0.87338325391422744</c:v>
                </c:pt>
                <c:pt idx="2">
                  <c:v>0.89998034977402219</c:v>
                </c:pt>
                <c:pt idx="3">
                  <c:v>0.55041673476058195</c:v>
                </c:pt>
                <c:pt idx="4">
                  <c:v>1.1101828855272071</c:v>
                </c:pt>
                <c:pt idx="5">
                  <c:v>0.19578905942542324</c:v>
                </c:pt>
                <c:pt idx="6">
                  <c:v>0.17014597394443554</c:v>
                </c:pt>
                <c:pt idx="7">
                  <c:v>0.68201842210652797</c:v>
                </c:pt>
                <c:pt idx="8">
                  <c:v>0.14513210278682598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43D-42D6-B432-AB35C3A128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2A9-4B63-A572-2F4E08D5E8E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mens'!$C$31:$C$43</c:f>
              <c:numCache>
                <c:formatCode>0.0%</c:formatCode>
                <c:ptCount val="13"/>
                <c:pt idx="0">
                  <c:v>0.50960000000000005</c:v>
                </c:pt>
                <c:pt idx="1">
                  <c:v>0.58590000000000009</c:v>
                </c:pt>
                <c:pt idx="2">
                  <c:v>0.50619999999999998</c:v>
                </c:pt>
                <c:pt idx="3">
                  <c:v>0.61870000000000003</c:v>
                </c:pt>
                <c:pt idx="4">
                  <c:v>0.44740000000000002</c:v>
                </c:pt>
                <c:pt idx="5">
                  <c:v>0.5121</c:v>
                </c:pt>
                <c:pt idx="6">
                  <c:v>0.63759999999999994</c:v>
                </c:pt>
                <c:pt idx="7">
                  <c:v>0.75309999999999999</c:v>
                </c:pt>
                <c:pt idx="8">
                  <c:v>0.54930000000000001</c:v>
                </c:pt>
                <c:pt idx="9">
                  <c:v>0.58889999999999998</c:v>
                </c:pt>
                <c:pt idx="10">
                  <c:v>0.52239999999999998</c:v>
                </c:pt>
                <c:pt idx="11">
                  <c:v>0.51929999999999998</c:v>
                </c:pt>
                <c:pt idx="12">
                  <c:v>0.56247314329506115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A9-4B63-A572-2F4E08D5E8EC}"/>
            </c:ext>
          </c:extLst>
        </c:ser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2A9-4B63-A572-2F4E08D5E8EC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0.44159999999999999</c:v>
                </c:pt>
                <c:pt idx="1">
                  <c:v>0.4879</c:v>
                </c:pt>
                <c:pt idx="2">
                  <c:v>0.53369999999999995</c:v>
                </c:pt>
                <c:pt idx="3">
                  <c:v>0.60509999999999997</c:v>
                </c:pt>
                <c:pt idx="4">
                  <c:v>0.54820000000000002</c:v>
                </c:pt>
                <c:pt idx="5">
                  <c:v>0.41840000000000005</c:v>
                </c:pt>
                <c:pt idx="6">
                  <c:v>1.0985</c:v>
                </c:pt>
                <c:pt idx="7">
                  <c:v>0.99390000000000001</c:v>
                </c:pt>
                <c:pt idx="8">
                  <c:v>0.61980000000000002</c:v>
                </c:pt>
                <c:pt idx="9">
                  <c:v>0.75599999999999989</c:v>
                </c:pt>
                <c:pt idx="10">
                  <c:v>0.79949999999999999</c:v>
                </c:pt>
                <c:pt idx="11">
                  <c:v>0.73360000000000003</c:v>
                </c:pt>
                <c:pt idx="12">
                  <c:v>0.6718152990501054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A9-4B63-A572-2F4E08D5E8EC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2A9-4B63-A572-2F4E08D5E8E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0.96609999999999996</c:v>
                </c:pt>
                <c:pt idx="1">
                  <c:v>1.0339</c:v>
                </c:pt>
                <c:pt idx="2">
                  <c:v>0.85769999999999991</c:v>
                </c:pt>
                <c:pt idx="3">
                  <c:v>0.55969999999999998</c:v>
                </c:pt>
                <c:pt idx="4">
                  <c:v>0.33560000000000001</c:v>
                </c:pt>
                <c:pt idx="5">
                  <c:v>0.54220000000000002</c:v>
                </c:pt>
                <c:pt idx="6">
                  <c:v>1.1444000000000001</c:v>
                </c:pt>
                <c:pt idx="7">
                  <c:v>0.58109999999999995</c:v>
                </c:pt>
                <c:pt idx="8">
                  <c:v>0.59279999999999999</c:v>
                </c:pt>
                <c:pt idx="9">
                  <c:v>0.88049999999999995</c:v>
                </c:pt>
                <c:pt idx="10">
                  <c:v>0.61299999999999999</c:v>
                </c:pt>
                <c:pt idx="11">
                  <c:v>0.55149999999999999</c:v>
                </c:pt>
                <c:pt idx="12">
                  <c:v>0.72280421765821778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2A9-4B63-A572-2F4E08D5E8EC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2A9-4B63-A572-2F4E08D5E8E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2A9-4B63-A572-2F4E08D5E8E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0.58020000000000005</c:v>
                </c:pt>
                <c:pt idx="1">
                  <c:v>1.1691</c:v>
                </c:pt>
                <c:pt idx="2">
                  <c:v>0.97239999999999993</c:v>
                </c:pt>
                <c:pt idx="3">
                  <c:v>0.97870000000000001</c:v>
                </c:pt>
                <c:pt idx="4">
                  <c:v>0.95189999999999997</c:v>
                </c:pt>
                <c:pt idx="5">
                  <c:v>0.56200000000000006</c:v>
                </c:pt>
                <c:pt idx="6">
                  <c:v>0.71239999999999992</c:v>
                </c:pt>
                <c:pt idx="7">
                  <c:v>1.3337000000000001</c:v>
                </c:pt>
                <c:pt idx="8">
                  <c:v>0.5867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2A9-4B63-A572-2F4E08D5E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2A9-4B63-A572-2F4E08D5E8E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2A9-4B63-A572-2F4E08D5E8E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2A9-4B63-A572-2F4E08D5E8E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2A9-4B63-A572-2F4E08D5E8E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2A9-4B63-A572-2F4E08D5E8E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2A9-4B63-A572-2F4E08D5E8E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2A9-4B63-A572-2F4E08D5E8E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2A9-4B63-A572-2F4E08D5E8E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2A9-4B63-A572-2F4E08D5E8E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2A9-4B63-A572-2F4E08D5E8E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2A9-4B63-A572-2F4E08D5E8E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2A9-4B63-A572-2F4E08D5E8E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2A9-4B63-A572-2F4E08D5E8EC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-0.39944105165096777</c:v>
                </c:pt>
                <c:pt idx="1">
                  <c:v>0.13076699874262498</c:v>
                </c:pt>
                <c:pt idx="2">
                  <c:v>0.13372974233414947</c:v>
                </c:pt>
                <c:pt idx="3">
                  <c:v>0.74861532964087907</c:v>
                </c:pt>
                <c:pt idx="4">
                  <c:v>1.8364123957091776</c:v>
                </c:pt>
                <c:pt idx="5">
                  <c:v>3.6517890077462312E-2</c:v>
                </c:pt>
                <c:pt idx="6">
                  <c:v>-0.37749038797623224</c:v>
                </c:pt>
                <c:pt idx="7">
                  <c:v>1.2951299260024096</c:v>
                </c:pt>
                <c:pt idx="8">
                  <c:v>-1.0290148448043213E-2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2A9-4B63-A572-2F4E08D5E8EC}"/>
            </c:ext>
          </c:extLst>
        </c:ser>
        <c:ser>
          <c:idx val="4"/>
          <c:order val="5"/>
          <c:tx>
            <c:strRef>
              <c:f>'tasa de ocupación evol mens'!$O$30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mens'!$O$31:$O$43</c:f>
              <c:numCache>
                <c:formatCode>0.0%</c:formatCode>
                <c:ptCount val="13"/>
                <c:pt idx="0">
                  <c:v>0.1385400313971743</c:v>
                </c:pt>
                <c:pt idx="1">
                  <c:v>0.99539170506912411</c:v>
                </c:pt>
                <c:pt idx="2">
                  <c:v>0.92097984986171477</c:v>
                </c:pt>
                <c:pt idx="3">
                  <c:v>0.58186520122838203</c:v>
                </c:pt>
                <c:pt idx="4">
                  <c:v>1.1276262852033971</c:v>
                </c:pt>
                <c:pt idx="5">
                  <c:v>9.744190587775825E-2</c:v>
                </c:pt>
                <c:pt idx="6">
                  <c:v>0.11731493099121715</c:v>
                </c:pt>
                <c:pt idx="7">
                  <c:v>0.77094675341920071</c:v>
                </c:pt>
                <c:pt idx="8">
                  <c:v>6.8086655743673674E-2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2A9-4B63-A572-2F4E08D5E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septiembre 2023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10712</c:v>
                </c:pt>
                <c:pt idx="1">
                  <c:v>11774</c:v>
                </c:pt>
                <c:pt idx="2">
                  <c:v>16697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0A-4464-A5B7-C77989F7C724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17927</c:v>
                </c:pt>
                <c:pt idx="1">
                  <c:v>20844</c:v>
                </c:pt>
                <c:pt idx="2">
                  <c:v>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0A-4464-A5B7-C77989F7C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D0A-4464-A5B7-C77989F7C724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D0A-4464-A5B7-C77989F7C724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D0A-4464-A5B7-C77989F7C724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0A-4464-A5B7-C77989F7C724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0A-4464-A5B7-C77989F7C724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0A-4464-A5B7-C77989F7C724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0A-4464-A5B7-C77989F7C724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0A-4464-A5B7-C77989F7C724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0A-4464-A5B7-C77989F7C724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0.36764283663508468</c:v>
                </c:pt>
                <c:pt idx="1">
                  <c:v>0.4274640088593577</c:v>
                </c:pt>
                <c:pt idx="2">
                  <c:v>0.20489315450555762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D0A-4464-A5B7-C77989F7C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24/23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D0A-4464-A5B7-C77989F7C72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D0A-4464-A5B7-C77989F7C72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D0A-4464-A5B7-C77989F7C72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D0A-4464-A5B7-C77989F7C72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0A-4464-A5B7-C77989F7C724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0A-4464-A5B7-C77989F7C724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0A-4464-A5B7-C77989F7C724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0A-4464-A5B7-C77989F7C724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0A-4464-A5B7-C77989F7C724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D0A-4464-A5B7-C77989F7C724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D0A-4464-A5B7-C77989F7C724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D0A-4464-A5B7-C77989F7C724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0.67354368932038833</c:v>
                </c:pt>
                <c:pt idx="1">
                  <c:v>0.77034143027008661</c:v>
                </c:pt>
                <c:pt idx="2">
                  <c:v>-0.401629035156016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D0A-4464-A5B7-C77989F7C72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septiembre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septiembre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45F-4756-A00A-D295043BB27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45F-4756-A00A-D295043BB27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45F-4756-A00A-D295043BB27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45F-4756-A00A-D295043BB27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45F-4756-A00A-D295043BB277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5F-4756-A00A-D295043BB277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5F-4756-A00A-D295043BB277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5F-4756-A00A-D295043BB277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5F-4756-A00A-D295043BB277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5F-4756-A00A-D295043BB277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45F-4756-A00A-D295043BB2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17927</c:v>
                </c:pt>
                <c:pt idx="1">
                  <c:v>20844</c:v>
                </c:pt>
                <c:pt idx="2">
                  <c:v>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45F-4756-A00A-D295043BB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8D3-4AC4-ACD5-42B3084DCA99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D3-4AC4-ACD5-42B3084DCA99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D3-4AC4-ACD5-42B3084DCA99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D3-4AC4-ACD5-42B3084DCA99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D3-4AC4-ACD5-42B3084DCA99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D3-4AC4-ACD5-42B3084DCA99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D3-4AC4-ACD5-42B3084DCA99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D3-4AC4-ACD5-42B3084DCA99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D3-4AC4-ACD5-42B3084DCA99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D3-4AC4-ACD5-42B3084DCA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D8D3-4AC4-ACD5-42B3084DCA99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D3-4AC4-ACD5-42B3084DCA99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D3-4AC4-ACD5-42B3084DCA99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D3-4AC4-ACD5-42B3084DCA99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8D3-4AC4-ACD5-42B3084DCA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D8D3-4AC4-ACD5-42B3084DCA99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D8D3-4AC4-ACD5-42B3084DCA99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8D3-4AC4-ACD5-42B3084DCA99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8D3-4AC4-ACD5-42B3084DCA99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8D3-4AC4-ACD5-42B3084DCA99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8D3-4AC4-ACD5-42B3084DCA99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8D3-4AC4-ACD5-42B3084DCA99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8D3-4AC4-ACD5-42B3084DCA99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8D3-4AC4-ACD5-42B3084DCA99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8D3-4AC4-ACD5-42B3084DCA99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8D3-4AC4-ACD5-42B3084DCA99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8D3-4AC4-ACD5-42B3084DCA99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8D3-4AC4-ACD5-42B3084DCA99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8D3-4AC4-ACD5-42B3084DCA99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8D3-4AC4-ACD5-42B3084DCA99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8D3-4AC4-ACD5-42B3084DCA99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8D3-4AC4-ACD5-42B3084DCA99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8D3-4AC4-ACD5-42B3084DCA9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D8D3-4AC4-ACD5-42B3084DCA99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8D3-4AC4-ACD5-42B3084DCA9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D8D3-4AC4-ACD5-42B3084DCA9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D8D3-4AC4-ACD5-42B3084DCA9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D8D3-4AC4-ACD5-42B3084DCA9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D8D3-4AC4-ACD5-42B3084DCA9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D8D3-4AC4-ACD5-42B3084DCA9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D8D3-4AC4-ACD5-42B3084DCA9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D8D3-4AC4-ACD5-42B3084DCA9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D8D3-4AC4-ACD5-42B3084DCA9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D8D3-4AC4-ACD5-42B3084DCA9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D8D3-4AC4-ACD5-42B3084DCA9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D8D3-4AC4-ACD5-42B3084DCA9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D8D3-4AC4-ACD5-42B3084DCA9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D8D3-4AC4-ACD5-42B3084DCA9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D8D3-4AC4-ACD5-42B3084DCA99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D8D3-4AC4-ACD5-42B3084DCA99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8D3-4AC4-ACD5-42B3084DCA99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8D3-4AC4-ACD5-42B3084DCA99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8D3-4AC4-ACD5-42B3084DCA99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8D3-4AC4-ACD5-42B3084DCA99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8D3-4AC4-ACD5-42B3084DCA99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8D3-4AC4-ACD5-42B3084DCA99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8D3-4AC4-ACD5-42B3084DCA99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8D3-4AC4-ACD5-42B3084DCA99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8D3-4AC4-ACD5-42B3084DCA99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8D3-4AC4-ACD5-42B3084DCA99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8D3-4AC4-ACD5-42B3084DCA99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8D3-4AC4-ACD5-42B3084DCA99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8D3-4AC4-ACD5-42B3084DCA99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8D3-4AC4-ACD5-42B3084DCA99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8D3-4AC4-ACD5-42B3084DCA99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D8D3-4AC4-ACD5-42B3084DCA9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D8D3-4AC4-ACD5-42B3084DCA99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D8D3-4AC4-ACD5-42B3084DCA99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8D3-4AC4-ACD5-42B3084DCA99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D8D3-4AC4-ACD5-42B3084DCA99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8D3-4AC4-ACD5-42B3084DCA99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D8D3-4AC4-ACD5-42B3084DCA99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8D3-4AC4-ACD5-42B3084DCA99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D8D3-4AC4-ACD5-42B3084DCA99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D8D3-4AC4-ACD5-42B3084DCA99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D8D3-4AC4-ACD5-42B3084DCA99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D8D3-4AC4-ACD5-42B3084DCA99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D8D3-4AC4-ACD5-42B3084DCA99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8D3-4AC4-ACD5-42B3084DCA99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D8D3-4AC4-ACD5-42B3084DCA99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D8D3-4AC4-ACD5-42B3084DCA99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D8D3-4AC4-ACD5-42B3084DCA99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D8D3-4AC4-ACD5-42B3084DCA9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D8D3-4AC4-ACD5-42B3084DCA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septiembre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0F4-44D5-896D-CCD9E3F038DD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0F4-44D5-896D-CCD9E3F038DD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F4-44D5-896D-CCD9E3F038DD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F4-44D5-896D-CCD9E3F038DD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0F4-44D5-896D-CCD9E3F03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Guía de Isora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cate'!$D$5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cate'!$D$7:$D$12</c:f>
              <c:numCache>
                <c:formatCode>#,##0</c:formatCode>
                <c:ptCount val="4"/>
                <c:pt idx="0">
                  <c:v>16811</c:v>
                </c:pt>
                <c:pt idx="1">
                  <c:v>97</c:v>
                </c:pt>
                <c:pt idx="2">
                  <c:v>11254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0E-4F10-88FF-6E793C569137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septiembre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37924</c:v>
                </c:pt>
                <c:pt idx="1">
                  <c:v>0</c:v>
                </c:pt>
                <c:pt idx="2">
                  <c:v>32115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0E-4F10-88FF-6E793C569137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46749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0E-4F10-88FF-6E793C5691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0.23270224659846006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0E-4F10-88FF-6E793C569137}"/>
            </c:ext>
          </c:extLst>
        </c:ser>
        <c:ser>
          <c:idx val="4"/>
          <c:order val="4"/>
          <c:tx>
            <c:strRef>
              <c:f>'distribución españoles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cate'!$R$7:$R$12</c:f>
              <c:numCache>
                <c:formatCode>0.0%</c:formatCode>
                <c:ptCount val="4"/>
                <c:pt idx="0">
                  <c:v>0.39849826492760565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0E-4F10-88FF-6E793C569137}"/>
            </c:ext>
          </c:extLst>
        </c:ser>
        <c:ser>
          <c:idx val="5"/>
          <c:order val="5"/>
          <c:tx>
            <c:strRef>
              <c:f>'distribución españoles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cate'!$F$7:$F$12</c:f>
              <c:numCache>
                <c:formatCode>0.0%</c:formatCode>
                <c:ptCount val="4"/>
                <c:pt idx="0">
                  <c:v>0.98690611737915335</c:v>
                </c:pt>
                <c:pt idx="1">
                  <c:v>0</c:v>
                </c:pt>
                <c:pt idx="2">
                  <c:v>0.98690611737915335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90E-4F10-88FF-6E793C569137}"/>
            </c:ext>
          </c:extLst>
        </c:ser>
        <c:ser>
          <c:idx val="6"/>
          <c:order val="6"/>
          <c:tx>
            <c:strRef>
              <c:f>'distribución españoles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0.9587178540666913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90E-4F10-88FF-6E793C5691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F8A-469C-AA1B-13030AA695E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TF'!$C$141:$C$153</c:f>
              <c:numCache>
                <c:formatCode>#,##0</c:formatCode>
                <c:ptCount val="13"/>
                <c:pt idx="0">
                  <c:v>1076</c:v>
                </c:pt>
                <c:pt idx="1">
                  <c:v>1069</c:v>
                </c:pt>
                <c:pt idx="2">
                  <c:v>1058</c:v>
                </c:pt>
                <c:pt idx="3">
                  <c:v>970</c:v>
                </c:pt>
                <c:pt idx="4">
                  <c:v>1005</c:v>
                </c:pt>
                <c:pt idx="5">
                  <c:v>753</c:v>
                </c:pt>
                <c:pt idx="6">
                  <c:v>591</c:v>
                </c:pt>
                <c:pt idx="7">
                  <c:v>631</c:v>
                </c:pt>
                <c:pt idx="8">
                  <c:v>1110</c:v>
                </c:pt>
                <c:pt idx="9">
                  <c:v>1341</c:v>
                </c:pt>
                <c:pt idx="10">
                  <c:v>1160</c:v>
                </c:pt>
                <c:pt idx="11">
                  <c:v>770</c:v>
                </c:pt>
                <c:pt idx="12">
                  <c:v>11534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8A-469C-AA1B-13030AA695E1}"/>
            </c:ext>
          </c:extLst>
        </c:ser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F8A-469C-AA1B-13030AA695E1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371</c:v>
                </c:pt>
                <c:pt idx="1">
                  <c:v>1125</c:v>
                </c:pt>
                <c:pt idx="2">
                  <c:v>1581</c:v>
                </c:pt>
                <c:pt idx="3">
                  <c:v>1225</c:v>
                </c:pt>
                <c:pt idx="4">
                  <c:v>461</c:v>
                </c:pt>
                <c:pt idx="5">
                  <c:v>638</c:v>
                </c:pt>
                <c:pt idx="6">
                  <c:v>191</c:v>
                </c:pt>
                <c:pt idx="7">
                  <c:v>147</c:v>
                </c:pt>
                <c:pt idx="8">
                  <c:v>270</c:v>
                </c:pt>
                <c:pt idx="9">
                  <c:v>387</c:v>
                </c:pt>
                <c:pt idx="10">
                  <c:v>842</c:v>
                </c:pt>
                <c:pt idx="11">
                  <c:v>510</c:v>
                </c:pt>
                <c:pt idx="12">
                  <c:v>7748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F8A-469C-AA1B-13030AA695E1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F8A-469C-AA1B-13030AA695E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883</c:v>
                </c:pt>
                <c:pt idx="1">
                  <c:v>845</c:v>
                </c:pt>
                <c:pt idx="2">
                  <c:v>833</c:v>
                </c:pt>
                <c:pt idx="3">
                  <c:v>928</c:v>
                </c:pt>
                <c:pt idx="4">
                  <c:v>396</c:v>
                </c:pt>
                <c:pt idx="5">
                  <c:v>1689</c:v>
                </c:pt>
                <c:pt idx="6">
                  <c:v>279</c:v>
                </c:pt>
                <c:pt idx="7">
                  <c:v>557</c:v>
                </c:pt>
                <c:pt idx="8">
                  <c:v>706</c:v>
                </c:pt>
                <c:pt idx="9">
                  <c:v>770</c:v>
                </c:pt>
                <c:pt idx="10">
                  <c:v>1910</c:v>
                </c:pt>
                <c:pt idx="11">
                  <c:v>1159</c:v>
                </c:pt>
                <c:pt idx="12">
                  <c:v>10955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F8A-469C-AA1B-13030AA695E1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F8A-469C-AA1B-13030AA695E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F8A-469C-AA1B-13030AA695E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1186</c:v>
                </c:pt>
                <c:pt idx="1">
                  <c:v>1209</c:v>
                </c:pt>
                <c:pt idx="2">
                  <c:v>1912</c:v>
                </c:pt>
                <c:pt idx="3">
                  <c:v>394</c:v>
                </c:pt>
                <c:pt idx="4">
                  <c:v>364</c:v>
                </c:pt>
                <c:pt idx="5">
                  <c:v>448</c:v>
                </c:pt>
                <c:pt idx="6">
                  <c:v>638</c:v>
                </c:pt>
                <c:pt idx="7">
                  <c:v>408</c:v>
                </c:pt>
                <c:pt idx="8">
                  <c:v>518</c:v>
                </c:pt>
                <c:pt idx="12">
                  <c:v>7077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F8A-469C-AA1B-13030AA695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0F8A-469C-AA1B-13030AA695E1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101</c:v>
                      </c:pt>
                      <c:pt idx="1">
                        <c:v>201</c:v>
                      </c:pt>
                      <c:pt idx="2">
                        <c:v>429</c:v>
                      </c:pt>
                      <c:pt idx="3">
                        <c:v>180</c:v>
                      </c:pt>
                      <c:pt idx="4">
                        <c:v>260</c:v>
                      </c:pt>
                      <c:pt idx="5">
                        <c:v>79</c:v>
                      </c:pt>
                      <c:pt idx="6">
                        <c:v>26</c:v>
                      </c:pt>
                      <c:pt idx="7">
                        <c:v>73</c:v>
                      </c:pt>
                      <c:pt idx="8">
                        <c:v>481</c:v>
                      </c:pt>
                      <c:pt idx="9">
                        <c:v>972</c:v>
                      </c:pt>
                      <c:pt idx="10">
                        <c:v>421</c:v>
                      </c:pt>
                      <c:pt idx="11">
                        <c:v>363</c:v>
                      </c:pt>
                      <c:pt idx="12">
                        <c:v>3586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0F8A-469C-AA1B-13030AA695E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F8A-469C-AA1B-13030AA695E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F8A-469C-AA1B-13030AA695E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F8A-469C-AA1B-13030AA695E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F8A-469C-AA1B-13030AA695E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F8A-469C-AA1B-13030AA695E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F8A-469C-AA1B-13030AA695E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F8A-469C-AA1B-13030AA695E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F8A-469C-AA1B-13030AA695E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F8A-469C-AA1B-13030AA695E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F8A-469C-AA1B-13030AA695E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F8A-469C-AA1B-13030AA695E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F8A-469C-AA1B-13030AA695E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F8A-469C-AA1B-13030AA695E1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0.3431483578708947</c:v>
                </c:pt>
                <c:pt idx="1">
                  <c:v>0.43076923076923079</c:v>
                </c:pt>
                <c:pt idx="2">
                  <c:v>1.2953181272509005</c:v>
                </c:pt>
                <c:pt idx="3">
                  <c:v>-0.57543103448275867</c:v>
                </c:pt>
                <c:pt idx="4">
                  <c:v>-8.0808080808080773E-2</c:v>
                </c:pt>
                <c:pt idx="5">
                  <c:v>-0.73475429248075785</c:v>
                </c:pt>
                <c:pt idx="6">
                  <c:v>1.2867383512544803</c:v>
                </c:pt>
                <c:pt idx="7">
                  <c:v>-0.26750448833034113</c:v>
                </c:pt>
                <c:pt idx="8">
                  <c:v>-0.26628895184135981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-5.4806070826306508E-3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F8A-469C-AA1B-13030AA695E1}"/>
            </c:ext>
          </c:extLst>
        </c:ser>
        <c:ser>
          <c:idx val="4"/>
          <c:order val="6"/>
          <c:tx>
            <c:strRef>
              <c:f>'Viajeros entr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TF'!$O$141:$O$153</c:f>
              <c:numCache>
                <c:formatCode>0.0%</c:formatCode>
                <c:ptCount val="13"/>
                <c:pt idx="0">
                  <c:v>0.10223048327137541</c:v>
                </c:pt>
                <c:pt idx="1">
                  <c:v>0.1309635173058934</c:v>
                </c:pt>
                <c:pt idx="2">
                  <c:v>0.80718336483931941</c:v>
                </c:pt>
                <c:pt idx="3">
                  <c:v>-0.59381443298969072</c:v>
                </c:pt>
                <c:pt idx="4">
                  <c:v>-0.6378109452736318</c:v>
                </c:pt>
                <c:pt idx="5">
                  <c:v>-0.40504648074369187</c:v>
                </c:pt>
                <c:pt idx="6">
                  <c:v>7.9526226734348615E-2</c:v>
                </c:pt>
                <c:pt idx="7">
                  <c:v>-0.35340729001584781</c:v>
                </c:pt>
                <c:pt idx="8">
                  <c:v>-0.53333333333333333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-0.14353140505869544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F8A-469C-AA1B-13030AA695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septiembre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B80-417F-8520-E0E9F3B0F71E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B80-417F-8520-E0E9F3B0F71E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80-417F-8520-E0E9F3B0F71E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80-417F-8520-E0E9F3B0F71E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80-417F-8520-E0E9F3B0F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Guía de Isora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cate'!$D$5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cate'!$D$7:$D$12</c:f>
              <c:numCache>
                <c:formatCode>#,##0</c:formatCode>
                <c:ptCount val="4"/>
                <c:pt idx="0">
                  <c:v>10830</c:v>
                </c:pt>
                <c:pt idx="1">
                  <c:v>40</c:v>
                </c:pt>
                <c:pt idx="2">
                  <c:v>7308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3A-4E34-B2A1-39C2C5B6BC84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septiembre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9940</c:v>
                </c:pt>
                <c:pt idx="1">
                  <c:v>0</c:v>
                </c:pt>
                <c:pt idx="2">
                  <c:v>8482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3A-4E34-B2A1-39C2C5B6BC84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17927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3A-4E34-B2A1-39C2C5B6B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0.80352112676056331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E3A-4E34-B2A1-39C2C5B6BC84}"/>
            </c:ext>
          </c:extLst>
        </c:ser>
        <c:ser>
          <c:idx val="4"/>
          <c:order val="4"/>
          <c:tx>
            <c:strRef>
              <c:f>'distribución peninsulare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cate'!$R$7:$R$12</c:f>
              <c:numCache>
                <c:formatCode>0.0%</c:formatCode>
                <c:ptCount val="4"/>
                <c:pt idx="0">
                  <c:v>0.17669839186084668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E3A-4E34-B2A1-39C2C5B6BC84}"/>
            </c:ext>
          </c:extLst>
        </c:ser>
        <c:ser>
          <c:idx val="5"/>
          <c:order val="5"/>
          <c:tx>
            <c:strRef>
              <c:f>'distribución peninsulare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cate'!$F$7:$F$12</c:f>
              <c:numCache>
                <c:formatCode>0.0%</c:formatCode>
                <c:ptCount val="4"/>
                <c:pt idx="0">
                  <c:v>0.94250194250194252</c:v>
                </c:pt>
                <c:pt idx="1">
                  <c:v>0</c:v>
                </c:pt>
                <c:pt idx="2">
                  <c:v>0.94250194250194252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E3A-4E34-B2A1-39C2C5B6BC84}"/>
            </c:ext>
          </c:extLst>
        </c:ser>
        <c:ser>
          <c:idx val="6"/>
          <c:order val="6"/>
          <c:tx>
            <c:strRef>
              <c:f>'distribución peninsulare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E3A-4E34-B2A1-39C2C5B6B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septiembre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E41-4E0B-88A0-F8F7797AF088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E41-4E0B-88A0-F8F7797AF088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41-4E0B-88A0-F8F7797AF088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41-4E0B-88A0-F8F7797AF088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E41-4E0B-88A0-F8F7797AF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Guía de Isora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cate'!$D$5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cate'!$D$7:$D$12</c:f>
              <c:numCache>
                <c:formatCode>#,##0</c:formatCode>
                <c:ptCount val="4"/>
                <c:pt idx="0">
                  <c:v>5981</c:v>
                </c:pt>
                <c:pt idx="1">
                  <c:v>57</c:v>
                </c:pt>
                <c:pt idx="2">
                  <c:v>3946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62-47B3-B967-95F0937EACB1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septiembre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27984</c:v>
                </c:pt>
                <c:pt idx="1">
                  <c:v>0</c:v>
                </c:pt>
                <c:pt idx="2">
                  <c:v>23633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62-47B3-B967-95F0937EACB1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28822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62-47B3-B967-95F0937EA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2.9945683247569965E-2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962-47B3-B967-95F0937EACB1}"/>
            </c:ext>
          </c:extLst>
        </c:ser>
        <c:ser>
          <c:idx val="4"/>
          <c:order val="4"/>
          <c:tx>
            <c:strRef>
              <c:f>'distribución canarios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cate'!$R$7:$R$12</c:f>
              <c:numCache>
                <c:formatCode>0.0%</c:formatCode>
                <c:ptCount val="4"/>
                <c:pt idx="0">
                  <c:v>0.5842356950475458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962-47B3-B967-95F0937EACB1}"/>
            </c:ext>
          </c:extLst>
        </c:ser>
        <c:ser>
          <c:idx val="5"/>
          <c:order val="5"/>
          <c:tx>
            <c:strRef>
              <c:f>'distribución canarios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cate'!$F$7:$F$12</c:f>
              <c:numCache>
                <c:formatCode>0.0%</c:formatCode>
                <c:ptCount val="4"/>
                <c:pt idx="0">
                  <c:v>0.99373059469787439</c:v>
                </c:pt>
                <c:pt idx="1">
                  <c:v>0</c:v>
                </c:pt>
                <c:pt idx="2">
                  <c:v>0.99373059469787439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962-47B3-B967-95F0937EACB1}"/>
            </c:ext>
          </c:extLst>
        </c:ser>
        <c:ser>
          <c:idx val="6"/>
          <c:order val="6"/>
          <c:tx>
            <c:strRef>
              <c:f>'distribución canarios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0.93471704232203667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962-47B3-B967-95F0937EA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septiembre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septiembre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523-487D-8BDC-4722F1CD14E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523-487D-8BDC-4722F1CD14E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523-487D-8BDC-4722F1CD14E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523-487D-8BDC-4722F1CD14EE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523-487D-8BDC-4722F1CD14E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523-487D-8BDC-4722F1CD14E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523-487D-8BDC-4722F1CD14E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523-487D-8BDC-4722F1CD14EE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523-487D-8BDC-4722F1CD14EE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523-487D-8BDC-4722F1CD14EE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23-487D-8BDC-4722F1CD14EE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23-487D-8BDC-4722F1CD14EE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23-487D-8BDC-4722F1CD14EE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23-487D-8BDC-4722F1CD14EE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23-487D-8BDC-4722F1CD14EE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23-487D-8BDC-4722F1CD14EE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23-487D-8BDC-4722F1CD14EE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523-487D-8BDC-4722F1CD14EE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523-487D-8BDC-4722F1CD14EE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3523-487D-8BDC-4722F1CD14EE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132009</c:v>
                </c:pt>
                <c:pt idx="1">
                  <c:v>91109</c:v>
                </c:pt>
                <c:pt idx="2">
                  <c:v>8742</c:v>
                </c:pt>
                <c:pt idx="3">
                  <c:v>305825</c:v>
                </c:pt>
                <c:pt idx="4">
                  <c:v>40492</c:v>
                </c:pt>
                <c:pt idx="5">
                  <c:v>115851</c:v>
                </c:pt>
                <c:pt idx="6">
                  <c:v>26153</c:v>
                </c:pt>
                <c:pt idx="7">
                  <c:v>22996</c:v>
                </c:pt>
                <c:pt idx="8">
                  <c:v>48762</c:v>
                </c:pt>
                <c:pt idx="9">
                  <c:v>42965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523-487D-8BDC-4722F1CD14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D9-415B-A34B-329743C29889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D9-415B-A34B-329743C29889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D9-415B-A34B-329743C29889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D9-415B-A34B-329743C29889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D9-415B-A34B-329743C29889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D9-415B-A34B-329743C29889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D9-415B-A34B-329743C29889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D9-415B-A34B-329743C29889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FD9-415B-A34B-329743C29889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D9-415B-A34B-329743C298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1FD9-415B-A34B-329743C29889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D9-415B-A34B-329743C29889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D9-415B-A34B-329743C29889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D9-415B-A34B-329743C29889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D9-415B-A34B-329743C298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1FD9-415B-A34B-329743C29889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1FD9-415B-A34B-329743C29889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FD9-415B-A34B-329743C29889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FD9-415B-A34B-329743C29889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FD9-415B-A34B-329743C29889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FD9-415B-A34B-329743C29889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FD9-415B-A34B-329743C29889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FD9-415B-A34B-329743C29889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FD9-415B-A34B-329743C29889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FD9-415B-A34B-329743C29889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FD9-415B-A34B-329743C29889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FD9-415B-A34B-329743C29889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FD9-415B-A34B-329743C29889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FD9-415B-A34B-329743C29889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FD9-415B-A34B-329743C29889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FD9-415B-A34B-329743C29889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FD9-415B-A34B-329743C29889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FD9-415B-A34B-329743C2988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1FD9-415B-A34B-329743C29889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FD9-415B-A34B-329743C2988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1FD9-415B-A34B-329743C2988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FD9-415B-A34B-329743C2988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1FD9-415B-A34B-329743C2988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1FD9-415B-A34B-329743C2988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1FD9-415B-A34B-329743C2988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1FD9-415B-A34B-329743C2988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1FD9-415B-A34B-329743C2988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1FD9-415B-A34B-329743C2988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1FD9-415B-A34B-329743C2988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1FD9-415B-A34B-329743C2988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1FD9-415B-A34B-329743C2988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1FD9-415B-A34B-329743C2988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1FD9-415B-A34B-329743C2988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1FD9-415B-A34B-329743C29889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1FD9-415B-A34B-329743C29889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FD9-415B-A34B-329743C29889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FD9-415B-A34B-329743C29889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FD9-415B-A34B-329743C29889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FD9-415B-A34B-329743C29889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FD9-415B-A34B-329743C29889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FD9-415B-A34B-329743C29889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FD9-415B-A34B-329743C29889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FD9-415B-A34B-329743C29889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FD9-415B-A34B-329743C29889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FD9-415B-A34B-329743C29889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FD9-415B-A34B-329743C29889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FD9-415B-A34B-329743C29889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FD9-415B-A34B-329743C29889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FD9-415B-A34B-329743C29889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FD9-415B-A34B-329743C29889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FD9-415B-A34B-329743C2988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1FD9-415B-A34B-329743C29889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FD9-415B-A34B-329743C29889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1FD9-415B-A34B-329743C29889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FD9-415B-A34B-329743C29889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1FD9-415B-A34B-329743C29889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FD9-415B-A34B-329743C29889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1FD9-415B-A34B-329743C29889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FD9-415B-A34B-329743C29889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1FD9-415B-A34B-329743C29889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FD9-415B-A34B-329743C29889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1FD9-415B-A34B-329743C29889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FD9-415B-A34B-329743C29889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1FD9-415B-A34B-329743C29889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FD9-415B-A34B-329743C29889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1FD9-415B-A34B-329743C29889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1FD9-415B-A34B-329743C29889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1FD9-415B-A34B-329743C2988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1FD9-415B-A34B-329743C29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al'!$D$5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al'!$D$7:$D$16</c:f>
              <c:numCache>
                <c:formatCode>#,##0</c:formatCode>
                <c:ptCount val="10"/>
                <c:pt idx="0">
                  <c:v>76613</c:v>
                </c:pt>
                <c:pt idx="1">
                  <c:v>34195</c:v>
                </c:pt>
                <c:pt idx="2">
                  <c:v>2129</c:v>
                </c:pt>
                <c:pt idx="3">
                  <c:v>75068</c:v>
                </c:pt>
                <c:pt idx="4">
                  <c:v>24373</c:v>
                </c:pt>
                <c:pt idx="5">
                  <c:v>36330</c:v>
                </c:pt>
                <c:pt idx="6">
                  <c:v>11031</c:v>
                </c:pt>
                <c:pt idx="7">
                  <c:v>14652</c:v>
                </c:pt>
                <c:pt idx="8">
                  <c:v>16922</c:v>
                </c:pt>
                <c:pt idx="9">
                  <c:v>64322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2F-4FD0-94C1-F62504C4E323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septiembre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148781</c:v>
                </c:pt>
                <c:pt idx="1">
                  <c:v>94395</c:v>
                </c:pt>
                <c:pt idx="2">
                  <c:v>16405</c:v>
                </c:pt>
                <c:pt idx="3">
                  <c:v>277292</c:v>
                </c:pt>
                <c:pt idx="4">
                  <c:v>43389</c:v>
                </c:pt>
                <c:pt idx="5">
                  <c:v>108324</c:v>
                </c:pt>
                <c:pt idx="6">
                  <c:v>29860</c:v>
                </c:pt>
                <c:pt idx="7">
                  <c:v>26474</c:v>
                </c:pt>
                <c:pt idx="8">
                  <c:v>39183</c:v>
                </c:pt>
                <c:pt idx="9">
                  <c:v>46703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2F-4FD0-94C1-F62504C4E323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132009</c:v>
                </c:pt>
                <c:pt idx="1">
                  <c:v>91109</c:v>
                </c:pt>
                <c:pt idx="2">
                  <c:v>8742</c:v>
                </c:pt>
                <c:pt idx="3">
                  <c:v>305825</c:v>
                </c:pt>
                <c:pt idx="4">
                  <c:v>40492</c:v>
                </c:pt>
                <c:pt idx="5">
                  <c:v>115851</c:v>
                </c:pt>
                <c:pt idx="6">
                  <c:v>26153</c:v>
                </c:pt>
                <c:pt idx="7">
                  <c:v>22996</c:v>
                </c:pt>
                <c:pt idx="8">
                  <c:v>48762</c:v>
                </c:pt>
                <c:pt idx="9">
                  <c:v>42965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2F-4FD0-94C1-F62504C4E3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-0.11272944798058893</c:v>
                </c:pt>
                <c:pt idx="1">
                  <c:v>-3.4811165845648584E-2</c:v>
                </c:pt>
                <c:pt idx="2">
                  <c:v>-0.46711368485217919</c:v>
                </c:pt>
                <c:pt idx="3">
                  <c:v>0.10289874933283327</c:v>
                </c:pt>
                <c:pt idx="4">
                  <c:v>-6.6768074857682769E-2</c:v>
                </c:pt>
                <c:pt idx="5">
                  <c:v>6.9485986484989493E-2</c:v>
                </c:pt>
                <c:pt idx="6">
                  <c:v>-0.12414601473543196</c:v>
                </c:pt>
                <c:pt idx="7">
                  <c:v>-0.13137417843922339</c:v>
                </c:pt>
                <c:pt idx="8">
                  <c:v>0.24446826429829271</c:v>
                </c:pt>
                <c:pt idx="9">
                  <c:v>-8.003768494529262E-2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2F-4FD0-94C1-F62504C4E323}"/>
            </c:ext>
          </c:extLst>
        </c:ser>
        <c:ser>
          <c:idx val="4"/>
          <c:order val="4"/>
          <c:tx>
            <c:strRef>
              <c:f>'distribución españoles x mun al'!$R$5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al'!$R$7:$R$16</c:f>
              <c:numCache>
                <c:formatCode>0.0%</c:formatCode>
                <c:ptCount val="10"/>
                <c:pt idx="0">
                  <c:v>-0.2790963105353983</c:v>
                </c:pt>
                <c:pt idx="1">
                  <c:v>-9.8715970243748008E-2</c:v>
                </c:pt>
                <c:pt idx="2">
                  <c:v>2.9681978798586472E-2</c:v>
                </c:pt>
                <c:pt idx="3">
                  <c:v>9.2013740109121001E-2</c:v>
                </c:pt>
                <c:pt idx="4">
                  <c:v>0.7050699006232104</c:v>
                </c:pt>
                <c:pt idx="5">
                  <c:v>0.32379962063212742</c:v>
                </c:pt>
                <c:pt idx="6">
                  <c:v>-3.9987813237870595E-3</c:v>
                </c:pt>
                <c:pt idx="7">
                  <c:v>-0.38798105072656619</c:v>
                </c:pt>
                <c:pt idx="8">
                  <c:v>0.43874660686887768</c:v>
                </c:pt>
                <c:pt idx="9">
                  <c:v>1.5600992790450352E-2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52F-4FD0-94C1-F62504C4E323}"/>
            </c:ext>
          </c:extLst>
        </c:ser>
        <c:ser>
          <c:idx val="5"/>
          <c:order val="5"/>
          <c:tx>
            <c:strRef>
              <c:f>'distribución españoles x mun al'!$F$5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al'!$F$7:$F$16</c:f>
              <c:numCache>
                <c:formatCode>0.0%</c:formatCode>
                <c:ptCount val="10"/>
                <c:pt idx="0">
                  <c:v>0.34293463475759051</c:v>
                </c:pt>
                <c:pt idx="1">
                  <c:v>0.10269985078687255</c:v>
                </c:pt>
                <c:pt idx="2">
                  <c:v>6.5010758184051503E-3</c:v>
                </c:pt>
                <c:pt idx="3">
                  <c:v>0.20943092916086165</c:v>
                </c:pt>
                <c:pt idx="4">
                  <c:v>6.2415603900975246E-2</c:v>
                </c:pt>
                <c:pt idx="5">
                  <c:v>0.11350090269820202</c:v>
                </c:pt>
                <c:pt idx="6">
                  <c:v>2.3013445669109584E-2</c:v>
                </c:pt>
                <c:pt idx="7">
                  <c:v>6.2019900579540488E-2</c:v>
                </c:pt>
                <c:pt idx="8">
                  <c:v>3.1857414903176347E-2</c:v>
                </c:pt>
                <c:pt idx="9">
                  <c:v>4.5626241725266484E-2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52F-4FD0-94C1-F62504C4E323}"/>
            </c:ext>
          </c:extLst>
        </c:ser>
        <c:ser>
          <c:idx val="6"/>
          <c:order val="6"/>
          <c:tx>
            <c:strRef>
              <c:f>'distribución españoles x mun al'!$T$5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0.15811278901526404</c:v>
                </c:pt>
                <c:pt idx="1">
                  <c:v>0.10912512097199199</c:v>
                </c:pt>
                <c:pt idx="2">
                  <c:v>1.0470664890813794E-2</c:v>
                </c:pt>
                <c:pt idx="3">
                  <c:v>0.36629959851671567</c:v>
                </c:pt>
                <c:pt idx="4">
                  <c:v>4.8498989105334268E-2</c:v>
                </c:pt>
                <c:pt idx="5">
                  <c:v>0.13875966578193422</c:v>
                </c:pt>
                <c:pt idx="6">
                  <c:v>3.1324559470310362E-2</c:v>
                </c:pt>
                <c:pt idx="7">
                  <c:v>2.7543286413767333E-2</c:v>
                </c:pt>
                <c:pt idx="8">
                  <c:v>5.8404319538533769E-2</c:v>
                </c:pt>
                <c:pt idx="9">
                  <c:v>5.1461006295334552E-2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52F-4FD0-94C1-F62504C4E3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septiembre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septiembre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1A0-4A1A-8703-EC25EF3B09A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1A0-4A1A-8703-EC25EF3B09A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1A0-4A1A-8703-EC25EF3B09A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1A0-4A1A-8703-EC25EF3B09A8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1A0-4A1A-8703-EC25EF3B09A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1A0-4A1A-8703-EC25EF3B09A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1A0-4A1A-8703-EC25EF3B09A8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1A0-4A1A-8703-EC25EF3B09A8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1A0-4A1A-8703-EC25EF3B09A8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61A0-4A1A-8703-EC25EF3B09A8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A0-4A1A-8703-EC25EF3B09A8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A0-4A1A-8703-EC25EF3B09A8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A0-4A1A-8703-EC25EF3B09A8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A0-4A1A-8703-EC25EF3B09A8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A0-4A1A-8703-EC25EF3B09A8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1A0-4A1A-8703-EC25EF3B09A8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1A0-4A1A-8703-EC25EF3B09A8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1A0-4A1A-8703-EC25EF3B09A8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1A0-4A1A-8703-EC25EF3B09A8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61A0-4A1A-8703-EC25EF3B09A8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81243</c:v>
                </c:pt>
                <c:pt idx="1">
                  <c:v>49661</c:v>
                </c:pt>
                <c:pt idx="2">
                  <c:v>2811</c:v>
                </c:pt>
                <c:pt idx="3">
                  <c:v>219443</c:v>
                </c:pt>
                <c:pt idx="4">
                  <c:v>27150</c:v>
                </c:pt>
                <c:pt idx="5">
                  <c:v>58416</c:v>
                </c:pt>
                <c:pt idx="6">
                  <c:v>17951</c:v>
                </c:pt>
                <c:pt idx="7">
                  <c:v>7991</c:v>
                </c:pt>
                <c:pt idx="8">
                  <c:v>17927</c:v>
                </c:pt>
                <c:pt idx="9">
                  <c:v>14118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61A0-4A1A-8703-EC25EF3B0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33-4F62-8842-AEB2FD66CC67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33-4F62-8842-AEB2FD66CC67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33-4F62-8842-AEB2FD66CC67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33-4F62-8842-AEB2FD66CC67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33-4F62-8842-AEB2FD66CC67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33-4F62-8842-AEB2FD66CC67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33-4F62-8842-AEB2FD66CC67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33-4F62-8842-AEB2FD66CC67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33-4F62-8842-AEB2FD66CC67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33-4F62-8842-AEB2FD66CC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9433-4F62-8842-AEB2FD66CC67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33-4F62-8842-AEB2FD66CC67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33-4F62-8842-AEB2FD66CC67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33-4F62-8842-AEB2FD66CC67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433-4F62-8842-AEB2FD66CC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9433-4F62-8842-AEB2FD66CC67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9433-4F62-8842-AEB2FD66CC67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433-4F62-8842-AEB2FD66CC67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433-4F62-8842-AEB2FD66CC67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433-4F62-8842-AEB2FD66CC67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433-4F62-8842-AEB2FD66CC67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433-4F62-8842-AEB2FD66CC67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433-4F62-8842-AEB2FD66CC67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433-4F62-8842-AEB2FD66CC67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433-4F62-8842-AEB2FD66CC67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433-4F62-8842-AEB2FD66CC67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433-4F62-8842-AEB2FD66CC67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433-4F62-8842-AEB2FD66CC67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433-4F62-8842-AEB2FD66CC67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433-4F62-8842-AEB2FD66CC67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433-4F62-8842-AEB2FD66CC67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433-4F62-8842-AEB2FD66CC67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433-4F62-8842-AEB2FD66CC6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9433-4F62-8842-AEB2FD66CC67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433-4F62-8842-AEB2FD66CC6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9433-4F62-8842-AEB2FD66CC6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9433-4F62-8842-AEB2FD66CC6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9433-4F62-8842-AEB2FD66CC6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9433-4F62-8842-AEB2FD66CC6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9433-4F62-8842-AEB2FD66CC6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9433-4F62-8842-AEB2FD66CC6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9433-4F62-8842-AEB2FD66CC6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9433-4F62-8842-AEB2FD66CC6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9433-4F62-8842-AEB2FD66CC6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9433-4F62-8842-AEB2FD66CC6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9433-4F62-8842-AEB2FD66CC6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9433-4F62-8842-AEB2FD66CC6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9433-4F62-8842-AEB2FD66CC6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9433-4F62-8842-AEB2FD66CC67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9433-4F62-8842-AEB2FD66CC6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433-4F62-8842-AEB2FD66CC67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433-4F62-8842-AEB2FD66CC67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433-4F62-8842-AEB2FD66CC67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433-4F62-8842-AEB2FD66CC67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433-4F62-8842-AEB2FD66CC67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433-4F62-8842-AEB2FD66CC67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433-4F62-8842-AEB2FD66CC67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433-4F62-8842-AEB2FD66CC67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433-4F62-8842-AEB2FD66CC67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433-4F62-8842-AEB2FD66CC67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433-4F62-8842-AEB2FD66CC67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433-4F62-8842-AEB2FD66CC67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433-4F62-8842-AEB2FD66CC67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433-4F62-8842-AEB2FD66CC67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433-4F62-8842-AEB2FD66CC67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433-4F62-8842-AEB2FD66CC6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9433-4F62-8842-AEB2FD66CC67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433-4F62-8842-AEB2FD66CC67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433-4F62-8842-AEB2FD66CC67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433-4F62-8842-AEB2FD66CC67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433-4F62-8842-AEB2FD66CC67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433-4F62-8842-AEB2FD66CC67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433-4F62-8842-AEB2FD66CC67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433-4F62-8842-AEB2FD66CC67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433-4F62-8842-AEB2FD66CC67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433-4F62-8842-AEB2FD66CC67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433-4F62-8842-AEB2FD66CC67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9433-4F62-8842-AEB2FD66CC67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433-4F62-8842-AEB2FD66CC67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9433-4F62-8842-AEB2FD66CC67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433-4F62-8842-AEB2FD66CC67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9433-4F62-8842-AEB2FD66CC67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433-4F62-8842-AEB2FD66CC6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9433-4F62-8842-AEB2FD66C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munici'!$D$5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munici'!$D$7:$D$16</c:f>
              <c:numCache>
                <c:formatCode>#,##0</c:formatCode>
                <c:ptCount val="10"/>
                <c:pt idx="0">
                  <c:v>33771</c:v>
                </c:pt>
                <c:pt idx="1">
                  <c:v>18052</c:v>
                </c:pt>
                <c:pt idx="2">
                  <c:v>626</c:v>
                </c:pt>
                <c:pt idx="3">
                  <c:v>58827</c:v>
                </c:pt>
                <c:pt idx="4">
                  <c:v>22315</c:v>
                </c:pt>
                <c:pt idx="5">
                  <c:v>19639</c:v>
                </c:pt>
                <c:pt idx="6">
                  <c:v>5101</c:v>
                </c:pt>
                <c:pt idx="7">
                  <c:v>4587</c:v>
                </c:pt>
                <c:pt idx="8">
                  <c:v>10850</c:v>
                </c:pt>
                <c:pt idx="9">
                  <c:v>30441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99-4E71-8D5B-38D65C62A2AF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septiembre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85390</c:v>
                </c:pt>
                <c:pt idx="1">
                  <c:v>52383</c:v>
                </c:pt>
                <c:pt idx="2">
                  <c:v>4123</c:v>
                </c:pt>
                <c:pt idx="3">
                  <c:v>201213</c:v>
                </c:pt>
                <c:pt idx="4">
                  <c:v>26621</c:v>
                </c:pt>
                <c:pt idx="5">
                  <c:v>59509</c:v>
                </c:pt>
                <c:pt idx="6">
                  <c:v>20325</c:v>
                </c:pt>
                <c:pt idx="7">
                  <c:v>9010</c:v>
                </c:pt>
                <c:pt idx="8">
                  <c:v>10712</c:v>
                </c:pt>
                <c:pt idx="9">
                  <c:v>12728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99-4E71-8D5B-38D65C62A2AF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81243</c:v>
                </c:pt>
                <c:pt idx="1">
                  <c:v>49661</c:v>
                </c:pt>
                <c:pt idx="2">
                  <c:v>2811</c:v>
                </c:pt>
                <c:pt idx="3">
                  <c:v>219443</c:v>
                </c:pt>
                <c:pt idx="4">
                  <c:v>27150</c:v>
                </c:pt>
                <c:pt idx="5">
                  <c:v>58416</c:v>
                </c:pt>
                <c:pt idx="6">
                  <c:v>17951</c:v>
                </c:pt>
                <c:pt idx="7">
                  <c:v>7991</c:v>
                </c:pt>
                <c:pt idx="8">
                  <c:v>17927</c:v>
                </c:pt>
                <c:pt idx="9">
                  <c:v>14118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99-4E71-8D5B-38D65C62A2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-4.8565405785220728E-2</c:v>
                </c:pt>
                <c:pt idx="1">
                  <c:v>-5.1963423248000296E-2</c:v>
                </c:pt>
                <c:pt idx="2">
                  <c:v>-0.31821489206888187</c:v>
                </c:pt>
                <c:pt idx="3">
                  <c:v>9.0600507919468498E-2</c:v>
                </c:pt>
                <c:pt idx="4">
                  <c:v>1.9871529995116655E-2</c:v>
                </c:pt>
                <c:pt idx="5">
                  <c:v>-1.8366969702061864E-2</c:v>
                </c:pt>
                <c:pt idx="6">
                  <c:v>-0.11680196801968024</c:v>
                </c:pt>
                <c:pt idx="7">
                  <c:v>-0.11309655937846841</c:v>
                </c:pt>
                <c:pt idx="8">
                  <c:v>0.67354368932038833</c:v>
                </c:pt>
                <c:pt idx="9">
                  <c:v>0.10920804525455696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899-4E71-8D5B-38D65C62A2AF}"/>
            </c:ext>
          </c:extLst>
        </c:ser>
        <c:ser>
          <c:idx val="4"/>
          <c:order val="4"/>
          <c:tx>
            <c:strRef>
              <c:f>'distribución peninsula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munici'!$R$7:$R$16</c:f>
              <c:numCache>
                <c:formatCode>0.0%</c:formatCode>
                <c:ptCount val="10"/>
                <c:pt idx="0">
                  <c:v>-8.2331812226087764E-2</c:v>
                </c:pt>
                <c:pt idx="1">
                  <c:v>-0.17510755277976175</c:v>
                </c:pt>
                <c:pt idx="2">
                  <c:v>-0.20390824129141882</c:v>
                </c:pt>
                <c:pt idx="3">
                  <c:v>-1.977486934381556E-2</c:v>
                </c:pt>
                <c:pt idx="4">
                  <c:v>0.87060768912773878</c:v>
                </c:pt>
                <c:pt idx="5">
                  <c:v>0.35025310311351499</c:v>
                </c:pt>
                <c:pt idx="6">
                  <c:v>0.34484566976326048</c:v>
                </c:pt>
                <c:pt idx="7">
                  <c:v>-0.512951788870604</c:v>
                </c:pt>
                <c:pt idx="8">
                  <c:v>0.17492462970245115</c:v>
                </c:pt>
                <c:pt idx="9">
                  <c:v>-0.15939267639178323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899-4E71-8D5B-38D65C62A2AF}"/>
            </c:ext>
          </c:extLst>
        </c:ser>
        <c:ser>
          <c:idx val="5"/>
          <c:order val="5"/>
          <c:tx>
            <c:strRef>
              <c:f>'distribución peninsula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munici'!$F$7:$F$16</c:f>
              <c:numCache>
                <c:formatCode>0.0%</c:formatCode>
                <c:ptCount val="10"/>
                <c:pt idx="0">
                  <c:v>0.34792393263580029</c:v>
                </c:pt>
                <c:pt idx="1">
                  <c:v>9.3978533616328394E-2</c:v>
                </c:pt>
                <c:pt idx="2">
                  <c:v>6.9291125829698125E-3</c:v>
                </c:pt>
                <c:pt idx="3">
                  <c:v>0.28810389758138777</c:v>
                </c:pt>
                <c:pt idx="4">
                  <c:v>5.6559903582589402E-2</c:v>
                </c:pt>
                <c:pt idx="5">
                  <c:v>0.12049332153002201</c:v>
                </c:pt>
                <c:pt idx="6">
                  <c:v>2.4687407786630262E-2</c:v>
                </c:pt>
                <c:pt idx="7">
                  <c:v>3.2064477365728448E-2</c:v>
                </c:pt>
                <c:pt idx="8">
                  <c:v>9.1511214923367355E-3</c:v>
                </c:pt>
                <c:pt idx="9">
                  <c:v>2.0108291826206905E-2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899-4E71-8D5B-38D65C62A2AF}"/>
            </c:ext>
          </c:extLst>
        </c:ser>
        <c:ser>
          <c:idx val="6"/>
          <c:order val="6"/>
          <c:tx>
            <c:strRef>
              <c:f>'distribución peninsula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0.16356191024559552</c:v>
                </c:pt>
                <c:pt idx="1">
                  <c:v>9.9979666244556689E-2</c:v>
                </c:pt>
                <c:pt idx="2">
                  <c:v>5.659226391201322E-3</c:v>
                </c:pt>
                <c:pt idx="3">
                  <c:v>0.4417921084896449</c:v>
                </c:pt>
                <c:pt idx="4">
                  <c:v>5.4659550523342544E-2</c:v>
                </c:pt>
                <c:pt idx="5">
                  <c:v>0.11760560970061061</c:v>
                </c:pt>
                <c:pt idx="6">
                  <c:v>3.6139727125028435E-2</c:v>
                </c:pt>
                <c:pt idx="7">
                  <c:v>1.6087825717570177E-2</c:v>
                </c:pt>
                <c:pt idx="8">
                  <c:v>3.6091409290311668E-2</c:v>
                </c:pt>
                <c:pt idx="9">
                  <c:v>2.8422966272138125E-2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899-4E71-8D5B-38D65C62A2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E60-42B4-87B5-D0530411647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TF'!$C$163:$C$175</c:f>
              <c:numCache>
                <c:formatCode>#,##0</c:formatCode>
                <c:ptCount val="13"/>
                <c:pt idx="0">
                  <c:v>769</c:v>
                </c:pt>
                <c:pt idx="1">
                  <c:v>951</c:v>
                </c:pt>
                <c:pt idx="2">
                  <c:v>723</c:v>
                </c:pt>
                <c:pt idx="3">
                  <c:v>1307</c:v>
                </c:pt>
                <c:pt idx="4">
                  <c:v>852</c:v>
                </c:pt>
                <c:pt idx="5">
                  <c:v>804</c:v>
                </c:pt>
                <c:pt idx="6">
                  <c:v>746</c:v>
                </c:pt>
                <c:pt idx="7">
                  <c:v>1014</c:v>
                </c:pt>
                <c:pt idx="8">
                  <c:v>679</c:v>
                </c:pt>
                <c:pt idx="9">
                  <c:v>1419</c:v>
                </c:pt>
                <c:pt idx="10">
                  <c:v>874</c:v>
                </c:pt>
                <c:pt idx="11">
                  <c:v>742</c:v>
                </c:pt>
                <c:pt idx="12">
                  <c:v>10880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60-42B4-87B5-D05304116474}"/>
            </c:ext>
          </c:extLst>
        </c:ser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E60-42B4-87B5-D05304116474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1189</c:v>
                </c:pt>
                <c:pt idx="1">
                  <c:v>705</c:v>
                </c:pt>
                <c:pt idx="2">
                  <c:v>804</c:v>
                </c:pt>
                <c:pt idx="3">
                  <c:v>1024</c:v>
                </c:pt>
                <c:pt idx="4">
                  <c:v>2460</c:v>
                </c:pt>
                <c:pt idx="5">
                  <c:v>711</c:v>
                </c:pt>
                <c:pt idx="6">
                  <c:v>1449</c:v>
                </c:pt>
                <c:pt idx="7">
                  <c:v>1529</c:v>
                </c:pt>
                <c:pt idx="8">
                  <c:v>1446</c:v>
                </c:pt>
                <c:pt idx="9">
                  <c:v>3323</c:v>
                </c:pt>
                <c:pt idx="10">
                  <c:v>1435</c:v>
                </c:pt>
                <c:pt idx="11">
                  <c:v>1972</c:v>
                </c:pt>
                <c:pt idx="12">
                  <c:v>18047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60-42B4-87B5-D05304116474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E60-42B4-87B5-D0530411647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2179</c:v>
                </c:pt>
                <c:pt idx="1">
                  <c:v>2422</c:v>
                </c:pt>
                <c:pt idx="2">
                  <c:v>2052</c:v>
                </c:pt>
                <c:pt idx="3">
                  <c:v>1035</c:v>
                </c:pt>
                <c:pt idx="4">
                  <c:v>659</c:v>
                </c:pt>
                <c:pt idx="5">
                  <c:v>440</c:v>
                </c:pt>
                <c:pt idx="6">
                  <c:v>1571</c:v>
                </c:pt>
                <c:pt idx="7">
                  <c:v>199</c:v>
                </c:pt>
                <c:pt idx="8">
                  <c:v>303</c:v>
                </c:pt>
                <c:pt idx="9">
                  <c:v>4164</c:v>
                </c:pt>
                <c:pt idx="10">
                  <c:v>292</c:v>
                </c:pt>
                <c:pt idx="11">
                  <c:v>521</c:v>
                </c:pt>
                <c:pt idx="12">
                  <c:v>15837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E60-42B4-87B5-D05304116474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E60-42B4-87B5-D0530411647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E60-42B4-87B5-D0530411647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417</c:v>
                </c:pt>
                <c:pt idx="1">
                  <c:v>2680</c:v>
                </c:pt>
                <c:pt idx="2">
                  <c:v>1915</c:v>
                </c:pt>
                <c:pt idx="3">
                  <c:v>3026</c:v>
                </c:pt>
                <c:pt idx="4">
                  <c:v>1661</c:v>
                </c:pt>
                <c:pt idx="5">
                  <c:v>401</c:v>
                </c:pt>
                <c:pt idx="6">
                  <c:v>899</c:v>
                </c:pt>
                <c:pt idx="7">
                  <c:v>1893</c:v>
                </c:pt>
                <c:pt idx="8">
                  <c:v>991</c:v>
                </c:pt>
                <c:pt idx="12">
                  <c:v>13883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E60-42B4-87B5-D05304116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E60-42B4-87B5-D0530411647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E60-42B4-87B5-D0530411647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E60-42B4-87B5-D0530411647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E60-42B4-87B5-D0530411647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E60-42B4-87B5-D0530411647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E60-42B4-87B5-D0530411647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E60-42B4-87B5-D0530411647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E60-42B4-87B5-D0530411647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E60-42B4-87B5-D0530411647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E60-42B4-87B5-D0530411647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E60-42B4-87B5-D0530411647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E60-42B4-87B5-D0530411647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E60-42B4-87B5-D05304116474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-0.80862781092244151</c:v>
                </c:pt>
                <c:pt idx="1">
                  <c:v>0.10652353426919903</c:v>
                </c:pt>
                <c:pt idx="2">
                  <c:v>-6.6764132553606248E-2</c:v>
                </c:pt>
                <c:pt idx="3">
                  <c:v>1.9236714975845413</c:v>
                </c:pt>
                <c:pt idx="4">
                  <c:v>1.520485584218513</c:v>
                </c:pt>
                <c:pt idx="5">
                  <c:v>-8.8636363636363624E-2</c:v>
                </c:pt>
                <c:pt idx="6">
                  <c:v>-0.42775302355187783</c:v>
                </c:pt>
                <c:pt idx="7">
                  <c:v>8.5125628140703515</c:v>
                </c:pt>
                <c:pt idx="8">
                  <c:v>2.2706270627062706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0.2783609576427255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E60-42B4-87B5-D05304116474}"/>
            </c:ext>
          </c:extLst>
        </c:ser>
        <c:ser>
          <c:idx val="4"/>
          <c:order val="5"/>
          <c:tx>
            <c:strRef>
              <c:f>'Viajeros entr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TF'!$O$163:$O$175</c:f>
              <c:numCache>
                <c:formatCode>0.0%</c:formatCode>
                <c:ptCount val="13"/>
                <c:pt idx="0">
                  <c:v>-0.4577373211963589</c:v>
                </c:pt>
                <c:pt idx="1">
                  <c:v>1.8180862250262879</c:v>
                </c:pt>
                <c:pt idx="2">
                  <c:v>1.6486860304287689</c:v>
                </c:pt>
                <c:pt idx="3">
                  <c:v>1.3152257077276204</c:v>
                </c:pt>
                <c:pt idx="4">
                  <c:v>0.94953051643192499</c:v>
                </c:pt>
                <c:pt idx="5">
                  <c:v>-0.50124378109452739</c:v>
                </c:pt>
                <c:pt idx="6">
                  <c:v>0.20509383378016088</c:v>
                </c:pt>
                <c:pt idx="7">
                  <c:v>0.86686390532544388</c:v>
                </c:pt>
                <c:pt idx="8">
                  <c:v>0.45949926362297489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0.76966220522625872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E60-42B4-87B5-D05304116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septiembre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septiembre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18-4398-AD76-9B00956A405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C18-4398-AD76-9B00956A405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C18-4398-AD76-9B00956A405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C18-4398-AD76-9B00956A405C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C18-4398-AD76-9B00956A405C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C18-4398-AD76-9B00956A405C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C18-4398-AD76-9B00956A405C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C18-4398-AD76-9B00956A405C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C18-4398-AD76-9B00956A405C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C18-4398-AD76-9B00956A405C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18-4398-AD76-9B00956A405C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18-4398-AD76-9B00956A405C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18-4398-AD76-9B00956A405C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18-4398-AD76-9B00956A405C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18-4398-AD76-9B00956A405C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18-4398-AD76-9B00956A405C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18-4398-AD76-9B00956A405C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C18-4398-AD76-9B00956A405C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C18-4398-AD76-9B00956A405C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EC18-4398-AD76-9B00956A405C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50766</c:v>
                </c:pt>
                <c:pt idx="1">
                  <c:v>41448</c:v>
                </c:pt>
                <c:pt idx="2">
                  <c:v>5931</c:v>
                </c:pt>
                <c:pt idx="3">
                  <c:v>86382</c:v>
                </c:pt>
                <c:pt idx="4">
                  <c:v>13342</c:v>
                </c:pt>
                <c:pt idx="5">
                  <c:v>57435</c:v>
                </c:pt>
                <c:pt idx="6">
                  <c:v>8202</c:v>
                </c:pt>
                <c:pt idx="7">
                  <c:v>15005</c:v>
                </c:pt>
                <c:pt idx="8">
                  <c:v>30835</c:v>
                </c:pt>
                <c:pt idx="9">
                  <c:v>28847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EC18-4398-AD76-9B00956A40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02-446A-A319-B921E6B7D2CA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02-446A-A319-B921E6B7D2CA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02-446A-A319-B921E6B7D2CA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02-446A-A319-B921E6B7D2CA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02-446A-A319-B921E6B7D2CA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02-446A-A319-B921E6B7D2CA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02-446A-A319-B921E6B7D2CA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02-446A-A319-B921E6B7D2CA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02-446A-A319-B921E6B7D2CA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02-446A-A319-B921E6B7D2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0102-446A-A319-B921E6B7D2CA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02-446A-A319-B921E6B7D2CA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02-446A-A319-B921E6B7D2CA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02-446A-A319-B921E6B7D2CA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02-446A-A319-B921E6B7D2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0102-446A-A319-B921E6B7D2CA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0102-446A-A319-B921E6B7D2CA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102-446A-A319-B921E6B7D2CA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102-446A-A319-B921E6B7D2CA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102-446A-A319-B921E6B7D2CA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102-446A-A319-B921E6B7D2CA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102-446A-A319-B921E6B7D2CA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102-446A-A319-B921E6B7D2CA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102-446A-A319-B921E6B7D2CA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102-446A-A319-B921E6B7D2CA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102-446A-A319-B921E6B7D2CA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102-446A-A319-B921E6B7D2CA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102-446A-A319-B921E6B7D2CA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102-446A-A319-B921E6B7D2CA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102-446A-A319-B921E6B7D2CA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102-446A-A319-B921E6B7D2CA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102-446A-A319-B921E6B7D2CA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102-446A-A319-B921E6B7D2C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0102-446A-A319-B921E6B7D2CA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102-446A-A319-B921E6B7D2C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102-446A-A319-B921E6B7D2C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102-446A-A319-B921E6B7D2C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0102-446A-A319-B921E6B7D2C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0102-446A-A319-B921E6B7D2C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0102-446A-A319-B921E6B7D2C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0102-446A-A319-B921E6B7D2C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0102-446A-A319-B921E6B7D2C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0102-446A-A319-B921E6B7D2C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0102-446A-A319-B921E6B7D2C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0102-446A-A319-B921E6B7D2C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0102-446A-A319-B921E6B7D2C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0102-446A-A319-B921E6B7D2C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0102-446A-A319-B921E6B7D2C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0102-446A-A319-B921E6B7D2CA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0102-446A-A319-B921E6B7D2C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102-446A-A319-B921E6B7D2CA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102-446A-A319-B921E6B7D2CA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102-446A-A319-B921E6B7D2CA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102-446A-A319-B921E6B7D2CA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102-446A-A319-B921E6B7D2CA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102-446A-A319-B921E6B7D2CA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102-446A-A319-B921E6B7D2CA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102-446A-A319-B921E6B7D2CA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102-446A-A319-B921E6B7D2CA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102-446A-A319-B921E6B7D2CA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102-446A-A319-B921E6B7D2CA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102-446A-A319-B921E6B7D2CA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102-446A-A319-B921E6B7D2CA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102-446A-A319-B921E6B7D2CA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102-446A-A319-B921E6B7D2CA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102-446A-A319-B921E6B7D2C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0102-446A-A319-B921E6B7D2CA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102-446A-A319-B921E6B7D2CA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102-446A-A319-B921E6B7D2CA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102-446A-A319-B921E6B7D2CA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102-446A-A319-B921E6B7D2CA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0102-446A-A319-B921E6B7D2CA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102-446A-A319-B921E6B7D2CA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0102-446A-A319-B921E6B7D2CA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102-446A-A319-B921E6B7D2CA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0102-446A-A319-B921E6B7D2CA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102-446A-A319-B921E6B7D2CA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0102-446A-A319-B921E6B7D2CA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102-446A-A319-B921E6B7D2CA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0102-446A-A319-B921E6B7D2CA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102-446A-A319-B921E6B7D2CA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0102-446A-A319-B921E6B7D2CA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102-446A-A319-B921E6B7D2C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0102-446A-A319-B921E6B7D2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munici'!$D$5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munici'!$D$7:$D$16</c:f>
              <c:numCache>
                <c:formatCode>#,##0</c:formatCode>
                <c:ptCount val="10"/>
                <c:pt idx="0">
                  <c:v>42842</c:v>
                </c:pt>
                <c:pt idx="1">
                  <c:v>16143</c:v>
                </c:pt>
                <c:pt idx="2">
                  <c:v>1503</c:v>
                </c:pt>
                <c:pt idx="3">
                  <c:v>16241</c:v>
                </c:pt>
                <c:pt idx="4">
                  <c:v>2058</c:v>
                </c:pt>
                <c:pt idx="5">
                  <c:v>16691</c:v>
                </c:pt>
                <c:pt idx="6">
                  <c:v>5930</c:v>
                </c:pt>
                <c:pt idx="7">
                  <c:v>10065</c:v>
                </c:pt>
                <c:pt idx="8">
                  <c:v>6072</c:v>
                </c:pt>
                <c:pt idx="9">
                  <c:v>33881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0D-4FAE-BB95-ABF7AA928BF0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septiembre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63391</c:v>
                </c:pt>
                <c:pt idx="1">
                  <c:v>42012</c:v>
                </c:pt>
                <c:pt idx="2">
                  <c:v>12282</c:v>
                </c:pt>
                <c:pt idx="3">
                  <c:v>76079</c:v>
                </c:pt>
                <c:pt idx="4">
                  <c:v>16768</c:v>
                </c:pt>
                <c:pt idx="5">
                  <c:v>48815</c:v>
                </c:pt>
                <c:pt idx="6">
                  <c:v>9535</c:v>
                </c:pt>
                <c:pt idx="7">
                  <c:v>17464</c:v>
                </c:pt>
                <c:pt idx="8">
                  <c:v>28471</c:v>
                </c:pt>
                <c:pt idx="9">
                  <c:v>33975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0D-4FAE-BB95-ABF7AA928BF0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50766</c:v>
                </c:pt>
                <c:pt idx="1">
                  <c:v>41448</c:v>
                </c:pt>
                <c:pt idx="2">
                  <c:v>5931</c:v>
                </c:pt>
                <c:pt idx="3">
                  <c:v>86382</c:v>
                </c:pt>
                <c:pt idx="4">
                  <c:v>13342</c:v>
                </c:pt>
                <c:pt idx="5">
                  <c:v>57435</c:v>
                </c:pt>
                <c:pt idx="6">
                  <c:v>8202</c:v>
                </c:pt>
                <c:pt idx="7">
                  <c:v>15005</c:v>
                </c:pt>
                <c:pt idx="8">
                  <c:v>30835</c:v>
                </c:pt>
                <c:pt idx="9">
                  <c:v>28847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0D-4FAE-BB95-ABF7AA928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-0.19916076414632988</c:v>
                </c:pt>
                <c:pt idx="1">
                  <c:v>-1.3424735789774322E-2</c:v>
                </c:pt>
                <c:pt idx="2">
                  <c:v>-0.51709819247679534</c:v>
                </c:pt>
                <c:pt idx="3">
                  <c:v>0.13542501873053014</c:v>
                </c:pt>
                <c:pt idx="4">
                  <c:v>-0.20431774809160308</c:v>
                </c:pt>
                <c:pt idx="5">
                  <c:v>0.17658506606575841</c:v>
                </c:pt>
                <c:pt idx="6">
                  <c:v>-0.13980073413738858</c:v>
                </c:pt>
                <c:pt idx="7">
                  <c:v>-0.14080393953275305</c:v>
                </c:pt>
                <c:pt idx="8">
                  <c:v>8.303185697727522E-2</c:v>
                </c:pt>
                <c:pt idx="9">
                  <c:v>-0.15093451066961006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0D-4FAE-BB95-ABF7AA928BF0}"/>
            </c:ext>
          </c:extLst>
        </c:ser>
        <c:ser>
          <c:idx val="4"/>
          <c:order val="4"/>
          <c:tx>
            <c:strRef>
              <c:f>'distribución canarias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munici'!$R$7:$R$16</c:f>
              <c:numCache>
                <c:formatCode>0.0%</c:formatCode>
                <c:ptCount val="10"/>
                <c:pt idx="0">
                  <c:v>-0.4632707434661254</c:v>
                </c:pt>
                <c:pt idx="1">
                  <c:v>1.3770331417390258E-2</c:v>
                </c:pt>
                <c:pt idx="2">
                  <c:v>0.19600725952813058</c:v>
                </c:pt>
                <c:pt idx="3">
                  <c:v>0.5374292528387854</c:v>
                </c:pt>
                <c:pt idx="4">
                  <c:v>0.44487762616417581</c:v>
                </c:pt>
                <c:pt idx="5">
                  <c:v>0.29793676979051331</c:v>
                </c:pt>
                <c:pt idx="6">
                  <c:v>-0.36467854376452358</c:v>
                </c:pt>
                <c:pt idx="7">
                  <c:v>-0.29111352577124772</c:v>
                </c:pt>
                <c:pt idx="8">
                  <c:v>0.65477084898572513</c:v>
                </c:pt>
                <c:pt idx="9">
                  <c:v>0.13081144649157195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B0D-4FAE-BB95-ABF7AA928BF0}"/>
            </c:ext>
          </c:extLst>
        </c:ser>
        <c:ser>
          <c:idx val="5"/>
          <c:order val="5"/>
          <c:tx>
            <c:strRef>
              <c:f>'distribución canarias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munici'!$F$7:$F$16</c:f>
              <c:numCache>
                <c:formatCode>0.0%</c:formatCode>
                <c:ptCount val="10"/>
                <c:pt idx="0">
                  <c:v>0.33861971848308009</c:v>
                </c:pt>
                <c:pt idx="1">
                  <c:v>0.11024234560537206</c:v>
                </c:pt>
                <c:pt idx="2">
                  <c:v>6.1308949138784517E-3</c:v>
                </c:pt>
                <c:pt idx="3">
                  <c:v>0.14139184228165222</c:v>
                </c:pt>
                <c:pt idx="4">
                  <c:v>6.7479814781790562E-2</c:v>
                </c:pt>
                <c:pt idx="5">
                  <c:v>0.10745361858085463</c:v>
                </c:pt>
                <c:pt idx="6">
                  <c:v>2.1565745700071946E-2</c:v>
                </c:pt>
                <c:pt idx="7">
                  <c:v>8.7926380066289916E-2</c:v>
                </c:pt>
                <c:pt idx="8">
                  <c:v>5.1494597802224831E-2</c:v>
                </c:pt>
                <c:pt idx="9">
                  <c:v>6.769504178478529E-2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B0D-4FAE-BB95-ABF7AA928BF0}"/>
            </c:ext>
          </c:extLst>
        </c:ser>
        <c:ser>
          <c:idx val="6"/>
          <c:order val="6"/>
          <c:tx>
            <c:strRef>
              <c:f>'distribución canarias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0.15010955282930161</c:v>
                </c:pt>
                <c:pt idx="1">
                  <c:v>0.12255723802680718</c:v>
                </c:pt>
                <c:pt idx="2">
                  <c:v>1.7537323362695267E-2</c:v>
                </c:pt>
                <c:pt idx="3">
                  <c:v>0.25542219974984698</c:v>
                </c:pt>
                <c:pt idx="4">
                  <c:v>3.945084611449675E-2</c:v>
                </c:pt>
                <c:pt idx="5">
                  <c:v>0.16982906210359175</c:v>
                </c:pt>
                <c:pt idx="6">
                  <c:v>2.4252423911790014E-2</c:v>
                </c:pt>
                <c:pt idx="7">
                  <c:v>4.4368156644283001E-2</c:v>
                </c:pt>
                <c:pt idx="8">
                  <c:v>9.1175748758844807E-2</c:v>
                </c:pt>
                <c:pt idx="9">
                  <c:v>8.5297448498342657E-2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B0D-4FAE-BB95-ABF7AA928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españo'!$C$8:$C$21</c:f>
              <c:numCache>
                <c:formatCode>#,##0</c:formatCode>
                <c:ptCount val="14"/>
                <c:pt idx="0">
                  <c:v>1041269</c:v>
                </c:pt>
                <c:pt idx="1">
                  <c:v>1016781</c:v>
                </c:pt>
                <c:pt idx="2">
                  <c:v>800301</c:v>
                </c:pt>
                <c:pt idx="3">
                  <c:v>456683</c:v>
                </c:pt>
                <c:pt idx="4">
                  <c:v>1047557</c:v>
                </c:pt>
                <c:pt idx="5">
                  <c:v>1028693</c:v>
                </c:pt>
                <c:pt idx="6">
                  <c:v>971172</c:v>
                </c:pt>
                <c:pt idx="7">
                  <c:v>963516</c:v>
                </c:pt>
                <c:pt idx="8">
                  <c:v>938320</c:v>
                </c:pt>
                <c:pt idx="9">
                  <c:v>935434</c:v>
                </c:pt>
                <c:pt idx="10">
                  <c:v>960747</c:v>
                </c:pt>
                <c:pt idx="11">
                  <c:v>981262</c:v>
                </c:pt>
                <c:pt idx="12">
                  <c:v>1049556</c:v>
                </c:pt>
                <c:pt idx="13">
                  <c:v>1189792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FE-4AA3-B13D-0B5B2FB070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españo'!$D$8:$D$21</c:f>
              <c:numCache>
                <c:formatCode>0.0%</c:formatCode>
                <c:ptCount val="14"/>
                <c:pt idx="0">
                  <c:v>2.4083848931087504E-2</c:v>
                </c:pt>
                <c:pt idx="1">
                  <c:v>0.27049822504282761</c:v>
                </c:pt>
                <c:pt idx="2">
                  <c:v>0.75242126376501872</c:v>
                </c:pt>
                <c:pt idx="3">
                  <c:v>-0.5640494980225419</c:v>
                </c:pt>
                <c:pt idx="4">
                  <c:v>1.8337832570067158E-2</c:v>
                </c:pt>
                <c:pt idx="5">
                  <c:v>5.9228437393170408E-2</c:v>
                </c:pt>
                <c:pt idx="6">
                  <c:v>7.945898148032926E-3</c:v>
                </c:pt>
                <c:pt idx="7">
                  <c:v>2.6852246568334959E-2</c:v>
                </c:pt>
                <c:pt idx="8">
                  <c:v>3.0851989557787451E-3</c:v>
                </c:pt>
                <c:pt idx="9">
                  <c:v>-2.6347206912954224E-2</c:v>
                </c:pt>
                <c:pt idx="10">
                  <c:v>-2.0906750694513754E-2</c:v>
                </c:pt>
                <c:pt idx="11">
                  <c:v>-6.5069419830861785E-2</c:v>
                </c:pt>
                <c:pt idx="12">
                  <c:v>-0.1178659799359888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FE-4AA3-B13D-0B5B2FB070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penins'!$C$8:$C$21</c:f>
              <c:numCache>
                <c:formatCode>#,##0</c:formatCode>
                <c:ptCount val="14"/>
                <c:pt idx="0">
                  <c:v>15069</c:v>
                </c:pt>
                <c:pt idx="1">
                  <c:v>9037</c:v>
                </c:pt>
                <c:pt idx="2">
                  <c:v>4744</c:v>
                </c:pt>
                <c:pt idx="3">
                  <c:v>15343</c:v>
                </c:pt>
                <c:pt idx="4">
                  <c:v>19152</c:v>
                </c:pt>
                <c:pt idx="5">
                  <c:v>15406</c:v>
                </c:pt>
                <c:pt idx="6">
                  <c:v>11401</c:v>
                </c:pt>
                <c:pt idx="7">
                  <c:v>12632</c:v>
                </c:pt>
                <c:pt idx="8">
                  <c:v>17216</c:v>
                </c:pt>
                <c:pt idx="9">
                  <c:v>20614</c:v>
                </c:pt>
                <c:pt idx="10">
                  <c:v>18710</c:v>
                </c:pt>
                <c:pt idx="11">
                  <c:v>23030</c:v>
                </c:pt>
                <c:pt idx="12">
                  <c:v>17816</c:v>
                </c:pt>
                <c:pt idx="13">
                  <c:v>17988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04-48C7-9D34-5E4BE09F36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penins'!$D$8:$D$21</c:f>
              <c:numCache>
                <c:formatCode>0.0%</c:formatCode>
                <c:ptCount val="14"/>
                <c:pt idx="0">
                  <c:v>0.66747814540223516</c:v>
                </c:pt>
                <c:pt idx="1">
                  <c:v>0.9049325463743676</c:v>
                </c:pt>
                <c:pt idx="2">
                  <c:v>-0.69080362380238547</c:v>
                </c:pt>
                <c:pt idx="3">
                  <c:v>-0.19888262322472849</c:v>
                </c:pt>
                <c:pt idx="4">
                  <c:v>0.24315201869401526</c:v>
                </c:pt>
                <c:pt idx="5">
                  <c:v>0.35128497500219269</c:v>
                </c:pt>
                <c:pt idx="6">
                  <c:v>-9.7450918302723233E-2</c:v>
                </c:pt>
                <c:pt idx="7">
                  <c:v>-0.26626394052044611</c:v>
                </c:pt>
                <c:pt idx="8">
                  <c:v>-0.16483942951392261</c:v>
                </c:pt>
                <c:pt idx="9">
                  <c:v>0.10176376269374665</c:v>
                </c:pt>
                <c:pt idx="10">
                  <c:v>-0.18758141554494134</c:v>
                </c:pt>
                <c:pt idx="11">
                  <c:v>0.29265828468792088</c:v>
                </c:pt>
                <c:pt idx="12">
                  <c:v>-9.5619301756726394E-3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04-48C7-9D34-5E4BE09F36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canari'!$C$8:$C$21</c:f>
              <c:numCache>
                <c:formatCode>#,##0</c:formatCode>
                <c:ptCount val="14"/>
                <c:pt idx="0">
                  <c:v>31999</c:v>
                </c:pt>
                <c:pt idx="1">
                  <c:v>23338</c:v>
                </c:pt>
                <c:pt idx="2">
                  <c:v>21567</c:v>
                </c:pt>
                <c:pt idx="3">
                  <c:v>8930</c:v>
                </c:pt>
                <c:pt idx="4">
                  <c:v>22752</c:v>
                </c:pt>
                <c:pt idx="5">
                  <c:v>19683</c:v>
                </c:pt>
                <c:pt idx="6">
                  <c:v>13060</c:v>
                </c:pt>
                <c:pt idx="7">
                  <c:v>10652</c:v>
                </c:pt>
                <c:pt idx="8">
                  <c:v>10225</c:v>
                </c:pt>
                <c:pt idx="9">
                  <c:v>11894</c:v>
                </c:pt>
                <c:pt idx="10">
                  <c:v>15151</c:v>
                </c:pt>
                <c:pt idx="11">
                  <c:v>13145</c:v>
                </c:pt>
                <c:pt idx="12">
                  <c:v>10088</c:v>
                </c:pt>
                <c:pt idx="13">
                  <c:v>16357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DA-435D-885F-CB7D90B64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canari'!$D$8:$D$21</c:f>
              <c:numCache>
                <c:formatCode>0.0%</c:formatCode>
                <c:ptCount val="14"/>
                <c:pt idx="0">
                  <c:v>0.37111149198731685</c:v>
                </c:pt>
                <c:pt idx="1">
                  <c:v>8.2116196040246781E-2</c:v>
                </c:pt>
                <c:pt idx="2">
                  <c:v>1.41511758118701</c:v>
                </c:pt>
                <c:pt idx="3">
                  <c:v>-0.60750703234880454</c:v>
                </c:pt>
                <c:pt idx="4">
                  <c:v>0.15592135345221769</c:v>
                </c:pt>
                <c:pt idx="5">
                  <c:v>0.50712098009188367</c:v>
                </c:pt>
                <c:pt idx="6">
                  <c:v>0.2260608336462635</c:v>
                </c:pt>
                <c:pt idx="7">
                  <c:v>4.1760391198043978E-2</c:v>
                </c:pt>
                <c:pt idx="8">
                  <c:v>-0.14032285185807969</c:v>
                </c:pt>
                <c:pt idx="9">
                  <c:v>-0.21496930895650457</c:v>
                </c:pt>
                <c:pt idx="10">
                  <c:v>0.15260555344237359</c:v>
                </c:pt>
                <c:pt idx="11">
                  <c:v>0.30303330689928631</c:v>
                </c:pt>
                <c:pt idx="12">
                  <c:v>-0.3832609891789448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DA-435D-885F-CB7D90B64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4FF-4B06-A9C1-CA11EAD941B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TF'!$C$185:$C$197</c:f>
              <c:numCache>
                <c:formatCode>#,##0</c:formatCode>
                <c:ptCount val="13"/>
                <c:pt idx="0">
                  <c:v>270</c:v>
                </c:pt>
                <c:pt idx="1">
                  <c:v>216</c:v>
                </c:pt>
                <c:pt idx="2">
                  <c:v>149</c:v>
                </c:pt>
                <c:pt idx="3">
                  <c:v>253</c:v>
                </c:pt>
                <c:pt idx="4">
                  <c:v>197</c:v>
                </c:pt>
                <c:pt idx="5">
                  <c:v>123</c:v>
                </c:pt>
                <c:pt idx="6">
                  <c:v>115</c:v>
                </c:pt>
                <c:pt idx="7">
                  <c:v>169</c:v>
                </c:pt>
                <c:pt idx="8">
                  <c:v>111</c:v>
                </c:pt>
                <c:pt idx="9">
                  <c:v>256</c:v>
                </c:pt>
                <c:pt idx="10">
                  <c:v>225</c:v>
                </c:pt>
                <c:pt idx="11">
                  <c:v>385</c:v>
                </c:pt>
                <c:pt idx="12">
                  <c:v>2469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FF-4B06-A9C1-CA11EAD941B4}"/>
            </c:ext>
          </c:extLst>
        </c:ser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4FF-4B06-A9C1-CA11EAD941B4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210</c:v>
                </c:pt>
                <c:pt idx="1">
                  <c:v>211</c:v>
                </c:pt>
                <c:pt idx="2">
                  <c:v>444</c:v>
                </c:pt>
                <c:pt idx="3">
                  <c:v>426</c:v>
                </c:pt>
                <c:pt idx="4">
                  <c:v>20</c:v>
                </c:pt>
                <c:pt idx="5">
                  <c:v>166</c:v>
                </c:pt>
                <c:pt idx="6">
                  <c:v>436</c:v>
                </c:pt>
                <c:pt idx="7">
                  <c:v>130</c:v>
                </c:pt>
                <c:pt idx="8">
                  <c:v>393</c:v>
                </c:pt>
                <c:pt idx="9">
                  <c:v>197</c:v>
                </c:pt>
                <c:pt idx="10">
                  <c:v>391</c:v>
                </c:pt>
                <c:pt idx="11">
                  <c:v>224</c:v>
                </c:pt>
                <c:pt idx="12">
                  <c:v>3248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FF-4B06-A9C1-CA11EAD941B4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4FF-4B06-A9C1-CA11EAD941B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293</c:v>
                </c:pt>
                <c:pt idx="1">
                  <c:v>340</c:v>
                </c:pt>
                <c:pt idx="2">
                  <c:v>215</c:v>
                </c:pt>
                <c:pt idx="3">
                  <c:v>268</c:v>
                </c:pt>
                <c:pt idx="4">
                  <c:v>262</c:v>
                </c:pt>
                <c:pt idx="5">
                  <c:v>98</c:v>
                </c:pt>
                <c:pt idx="6">
                  <c:v>599</c:v>
                </c:pt>
                <c:pt idx="7">
                  <c:v>80</c:v>
                </c:pt>
                <c:pt idx="8">
                  <c:v>48</c:v>
                </c:pt>
                <c:pt idx="9">
                  <c:v>281</c:v>
                </c:pt>
                <c:pt idx="10">
                  <c:v>116</c:v>
                </c:pt>
                <c:pt idx="11">
                  <c:v>99</c:v>
                </c:pt>
                <c:pt idx="12">
                  <c:v>2699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4FF-4B06-A9C1-CA11EAD941B4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4FF-4B06-A9C1-CA11EAD941B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4FF-4B06-A9C1-CA11EAD941B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171</c:v>
                </c:pt>
                <c:pt idx="1">
                  <c:v>582</c:v>
                </c:pt>
                <c:pt idx="2">
                  <c:v>450</c:v>
                </c:pt>
                <c:pt idx="3">
                  <c:v>177</c:v>
                </c:pt>
                <c:pt idx="4">
                  <c:v>476</c:v>
                </c:pt>
                <c:pt idx="5">
                  <c:v>130</c:v>
                </c:pt>
                <c:pt idx="6">
                  <c:v>475</c:v>
                </c:pt>
                <c:pt idx="7">
                  <c:v>413</c:v>
                </c:pt>
                <c:pt idx="8">
                  <c:v>267</c:v>
                </c:pt>
                <c:pt idx="12">
                  <c:v>3141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4FF-4B06-A9C1-CA11EAD941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4FF-4B06-A9C1-CA11EAD941B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4FF-4B06-A9C1-CA11EAD941B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4FF-4B06-A9C1-CA11EAD941B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4FF-4B06-A9C1-CA11EAD941B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FF-4B06-A9C1-CA11EAD941B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FF-4B06-A9C1-CA11EAD941B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FF-4B06-A9C1-CA11EAD941B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FF-4B06-A9C1-CA11EAD941B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4FF-4B06-A9C1-CA11EAD941B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4FF-4B06-A9C1-CA11EAD941B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4FF-4B06-A9C1-CA11EAD941B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4FF-4B06-A9C1-CA11EAD941B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4FF-4B06-A9C1-CA11EAD941B4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-0.41638225255972694</c:v>
                </c:pt>
                <c:pt idx="1">
                  <c:v>0.71176470588235285</c:v>
                </c:pt>
                <c:pt idx="2">
                  <c:v>1.0930232558139537</c:v>
                </c:pt>
                <c:pt idx="3">
                  <c:v>-0.33955223880597019</c:v>
                </c:pt>
                <c:pt idx="4">
                  <c:v>0.81679389312977091</c:v>
                </c:pt>
                <c:pt idx="5">
                  <c:v>0.32653061224489788</c:v>
                </c:pt>
                <c:pt idx="6">
                  <c:v>-0.20701168614357257</c:v>
                </c:pt>
                <c:pt idx="7">
                  <c:v>4.1624999999999996</c:v>
                </c:pt>
                <c:pt idx="8">
                  <c:v>4.5625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0.42578302315024974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4FF-4B06-A9C1-CA11EAD941B4}"/>
            </c:ext>
          </c:extLst>
        </c:ser>
        <c:ser>
          <c:idx val="4"/>
          <c:order val="5"/>
          <c:tx>
            <c:strRef>
              <c:f>'Viajeros entr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TF'!$O$185:$O$197</c:f>
              <c:numCache>
                <c:formatCode>0.0%</c:formatCode>
                <c:ptCount val="13"/>
                <c:pt idx="0">
                  <c:v>-0.3666666666666667</c:v>
                </c:pt>
                <c:pt idx="1">
                  <c:v>1.6944444444444446</c:v>
                </c:pt>
                <c:pt idx="2">
                  <c:v>2.0201342281879193</c:v>
                </c:pt>
                <c:pt idx="3">
                  <c:v>-0.30039525691699609</c:v>
                </c:pt>
                <c:pt idx="4">
                  <c:v>1.4162436548223352</c:v>
                </c:pt>
                <c:pt idx="5">
                  <c:v>5.6910569105691033E-2</c:v>
                </c:pt>
                <c:pt idx="6">
                  <c:v>3.1304347826086953</c:v>
                </c:pt>
                <c:pt idx="7">
                  <c:v>1.4437869822485205</c:v>
                </c:pt>
                <c:pt idx="8">
                  <c:v>1.4054054054054053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0.95945102932002491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4FF-4B06-A9C1-CA11EAD941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image" Target="../media/image6.png"/><Relationship Id="rId5" Type="http://schemas.openxmlformats.org/officeDocument/2006/relationships/chart" Target="../charts/chart67.xml"/><Relationship Id="rId4" Type="http://schemas.openxmlformats.org/officeDocument/2006/relationships/image" Target="../media/image5.jpe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8.xml"/><Relationship Id="rId5" Type="http://schemas.openxmlformats.org/officeDocument/2006/relationships/chart" Target="../charts/chart69.xml"/><Relationship Id="rId4" Type="http://schemas.openxmlformats.org/officeDocument/2006/relationships/image" Target="../media/image6.png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0.xml"/><Relationship Id="rId5" Type="http://schemas.openxmlformats.org/officeDocument/2006/relationships/chart" Target="../charts/chart71.xml"/><Relationship Id="rId4" Type="http://schemas.openxmlformats.org/officeDocument/2006/relationships/image" Target="../media/image6.png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5" Type="http://schemas.openxmlformats.org/officeDocument/2006/relationships/chart" Target="../charts/chart73.xml"/><Relationship Id="rId4" Type="http://schemas.openxmlformats.org/officeDocument/2006/relationships/image" Target="../media/image6.png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6" Type="http://schemas.openxmlformats.org/officeDocument/2006/relationships/chart" Target="../charts/chart76.xml"/><Relationship Id="rId5" Type="http://schemas.openxmlformats.org/officeDocument/2006/relationships/image" Target="../media/image6.png"/><Relationship Id="rId4" Type="http://schemas.openxmlformats.org/officeDocument/2006/relationships/chart" Target="../charts/chart75.xml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7.xml"/><Relationship Id="rId6" Type="http://schemas.openxmlformats.org/officeDocument/2006/relationships/chart" Target="../charts/chart79.xml"/><Relationship Id="rId5" Type="http://schemas.openxmlformats.org/officeDocument/2006/relationships/image" Target="../media/image6.png"/><Relationship Id="rId4" Type="http://schemas.openxmlformats.org/officeDocument/2006/relationships/chart" Target="../charts/chart78.xml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0.xml"/><Relationship Id="rId6" Type="http://schemas.openxmlformats.org/officeDocument/2006/relationships/chart" Target="../charts/chart82.xml"/><Relationship Id="rId5" Type="http://schemas.openxmlformats.org/officeDocument/2006/relationships/image" Target="../media/image6.png"/><Relationship Id="rId4" Type="http://schemas.openxmlformats.org/officeDocument/2006/relationships/chart" Target="../charts/chart81.xml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3.xml"/><Relationship Id="rId4" Type="http://schemas.openxmlformats.org/officeDocument/2006/relationships/image" Target="../media/image2.png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4" Type="http://schemas.openxmlformats.org/officeDocument/2006/relationships/image" Target="../media/image2.png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5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3" Type="http://schemas.openxmlformats.org/officeDocument/2006/relationships/image" Target="../media/image3.png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8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10" Type="http://schemas.openxmlformats.org/officeDocument/2006/relationships/chart" Target="../charts/chart34.xml"/><Relationship Id="rId4" Type="http://schemas.openxmlformats.org/officeDocument/2006/relationships/image" Target="../media/image2.png"/><Relationship Id="rId9" Type="http://schemas.openxmlformats.org/officeDocument/2006/relationships/chart" Target="../charts/chart33.xml"/><Relationship Id="rId14" Type="http://schemas.openxmlformats.org/officeDocument/2006/relationships/chart" Target="../charts/chart38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3" Type="http://schemas.openxmlformats.org/officeDocument/2006/relationships/image" Target="../media/image3.png"/><Relationship Id="rId7" Type="http://schemas.openxmlformats.org/officeDocument/2006/relationships/chart" Target="../charts/chart43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6" Type="http://schemas.openxmlformats.org/officeDocument/2006/relationships/chart" Target="../charts/chart42.xml"/><Relationship Id="rId5" Type="http://schemas.openxmlformats.org/officeDocument/2006/relationships/chart" Target="../charts/chart41.xm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9.xml"/><Relationship Id="rId13" Type="http://schemas.openxmlformats.org/officeDocument/2006/relationships/chart" Target="../charts/chart54.xml"/><Relationship Id="rId3" Type="http://schemas.openxmlformats.org/officeDocument/2006/relationships/image" Target="../media/image3.png"/><Relationship Id="rId7" Type="http://schemas.openxmlformats.org/officeDocument/2006/relationships/chart" Target="../charts/chart48.xml"/><Relationship Id="rId12" Type="http://schemas.openxmlformats.org/officeDocument/2006/relationships/chart" Target="../charts/chart53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7.xml"/><Relationship Id="rId1" Type="http://schemas.openxmlformats.org/officeDocument/2006/relationships/chart" Target="../charts/chart45.xml"/><Relationship Id="rId6" Type="http://schemas.openxmlformats.org/officeDocument/2006/relationships/chart" Target="../charts/chart47.xml"/><Relationship Id="rId11" Type="http://schemas.openxmlformats.org/officeDocument/2006/relationships/chart" Target="../charts/chart52.xml"/><Relationship Id="rId5" Type="http://schemas.openxmlformats.org/officeDocument/2006/relationships/chart" Target="../charts/chart46.xml"/><Relationship Id="rId15" Type="http://schemas.openxmlformats.org/officeDocument/2006/relationships/chart" Target="../charts/chart56.xml"/><Relationship Id="rId10" Type="http://schemas.openxmlformats.org/officeDocument/2006/relationships/chart" Target="../charts/chart51.xml"/><Relationship Id="rId4" Type="http://schemas.openxmlformats.org/officeDocument/2006/relationships/image" Target="../media/image2.png"/><Relationship Id="rId9" Type="http://schemas.openxmlformats.org/officeDocument/2006/relationships/chart" Target="../charts/chart50.xml"/><Relationship Id="rId14" Type="http://schemas.openxmlformats.org/officeDocument/2006/relationships/chart" Target="../charts/chart55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2.xml"/><Relationship Id="rId3" Type="http://schemas.openxmlformats.org/officeDocument/2006/relationships/image" Target="../media/image3.png"/><Relationship Id="rId7" Type="http://schemas.openxmlformats.org/officeDocument/2006/relationships/chart" Target="../charts/chart61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8.xml"/><Relationship Id="rId6" Type="http://schemas.openxmlformats.org/officeDocument/2006/relationships/chart" Target="../charts/chart60.xml"/><Relationship Id="rId5" Type="http://schemas.openxmlformats.org/officeDocument/2006/relationships/chart" Target="../charts/chart59.xml"/><Relationship Id="rId4" Type="http://schemas.openxmlformats.org/officeDocument/2006/relationships/image" Target="../media/image2.pn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63.xml"/><Relationship Id="rId5" Type="http://schemas.openxmlformats.org/officeDocument/2006/relationships/chart" Target="../charts/chart64.xml"/><Relationship Id="rId4" Type="http://schemas.openxmlformats.org/officeDocument/2006/relationships/image" Target="../media/image2.pn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AE4E17B-3960-462A-AD95-1F84ED512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7778A189-C0C0-4374-8768-425A5D56D3CB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31E5E7A3-7107-DC73-4148-918A59A0414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589B122B-AD83-90A9-73E0-3D4577F6EF5C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CAC1B5B-970A-45D5-9F3E-D44DBF5EFC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FD0015D-52DB-4AA0-855A-86FC659282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819FF6D-1769-4F80-96E7-90DE2C2B7C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1BE38CF4-595F-49CE-A5DE-9766534F02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C7D14F71-EEE0-47B2-8099-1A44ECC60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8,3%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30.835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63,2%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Guía de Isora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Guía de Isora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30.835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63,2%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F683FBDC-C076-46B3-88CD-7C72464F7E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4E7230B-B050-4826-A4C9-2AF165D2F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A849418-EE55-41EA-BC57-835542E89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4AC3C79-F23F-4631-A3F0-2461A0C98B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Guía de Isora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46.749 viajeros 
cuota: 95,9%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#¡REF!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3BD3BA40-DFB0-4EAA-B4B7-3AD7D29457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3C6A2F0-3439-4938-B2A0-D39912A123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EA3D3AAE-83C9-45C8-9F11-41FB4D55E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1EAF8F2-6031-4B34-B39B-A7EB10D431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17.927 viajeros 
cuota: 100,0%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4E39989C-9179-450B-A22F-A3BB8ED620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3CFC7A5-9D24-49CD-A022-6EBD12A943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09D24601-5D13-4EA2-9230-9FAD0ACB2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BC59980-E22D-49B0-A34A-2F56C5C265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Guía de Isora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28.822 viajeros 
cuota: 93,5%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CAD14-0169-472C-9758-C45207DB91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C0B7EEB-2F6E-40CF-8A38-6C609CDC8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A974A734-A8DF-4A39-A088-1D125B0266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6C0A24E-DBA3-44C3-AFC2-C07D38041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A9F30C6-E4DA-4EE1-9823-03922F00C0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B8C334FA-8F78-4CAC-831F-55C634C0F7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4F547C2-108A-46B2-A933-97D712FB4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BDE8AC6D-8CC0-46A6-9F5E-B88B62FDB5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AAD07EE-1D45-40BC-91CE-7C03E08AD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F2C77E0-3752-4409-9B85-6C62C7AD4E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F9AFCC13-0939-4361-8519-34B52D60EC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8804D53-5480-48CA-9EC7-89E5F95AAD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F2565519-5434-4776-A893-960E5DC202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25AEB30-81CF-432C-8764-864D267D4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3031475-A088-4AA1-8CD9-1CC78BD910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AA8D814-0BA7-4223-AE47-950F18033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80D3336-933B-4882-ABC4-5764A300E8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E938391-016A-46AA-A05D-5429192C5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Guía de Isora
(hotel + apartamento)</a:t>
          </a:fld>
          <a:endParaRPr lang="es-ES" sz="1100"/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3822FC5-F2B3-460E-8228-44723E9630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6882926-8A32-40DB-992F-CA17673B4B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069A549-45C6-4571-8EF9-534EDE685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Guía de Isora
(hotel + apartamento)</a:t>
          </a:fld>
          <a:endParaRPr lang="es-ES" sz="1100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D1A026A-25C4-48C0-A67A-FDB95BA232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A8BE2F9-3BBF-4EB3-BE9B-D04209DA6D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2BA0B19-9317-4FAA-B4A8-B8106AD1E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Guía de Isora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07D331B-EB06-49D4-BB8F-1CD3D52ED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7200F1D-CAEE-4F36-9FA7-42C4696DDE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679628D-09A2-442B-B511-7F5DB08CCF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628DE19-37A5-401A-8CF9-D4E337DE6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297F803-2F9E-4399-92EC-C6B3695CE6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57E4D27-F80C-4E9D-BF11-30F691BAA7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4A1A0E3-88B4-41E4-8F77-5B3A0175F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EF658E4-1126-4E21-9A5B-C8BF099A96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6DE127D-5956-4500-94AB-40C3765ADE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E550DD9-EB6E-4DC5-8FD1-35F00E5671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E376012-CDDA-438B-ADD9-FAF7FD918F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Guía de Isora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Guía de Isora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Guía de Isora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Guía de Isora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FCDECDD-E3D0-4B8A-8721-FAA14B592C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2EEF827-92C3-46E6-A0F3-1E77C4D86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A7CD0A8-22B9-480A-9106-60C7ED9AC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25</xdr:row>
      <xdr:rowOff>76200</xdr:rowOff>
    </xdr:from>
    <xdr:to>
      <xdr:col>15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AB38615-FCDB-48B3-B503-E2666A73E5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46</xdr:row>
      <xdr:rowOff>142875</xdr:rowOff>
    </xdr:from>
    <xdr:to>
      <xdr:col>15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6F458D7-4819-400F-8BD1-CBE44F76CB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15AE7D0-6629-4161-AAB5-8C4082784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CFB0689-22C5-43CF-85E6-50AF0EEAA1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6:$D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Guía de Isora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8:$D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Guía de Isora</a:t>
          </a:fld>
          <a:endParaRPr lang="es-ES" sz="1100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B4C06F0-A203-4CA1-A807-EFA273A90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8F3AC10-F797-4777-9FD8-BBF315691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069E77E-612C-4677-947D-A0BC54F09E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779406D-D479-424A-9078-F1D5F97A0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396875</xdr:colOff>
      <xdr:row>2</xdr:row>
      <xdr:rowOff>95250</xdr:rowOff>
    </xdr:from>
    <xdr:to>
      <xdr:col>40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B66F052F-BC8F-4E77-9269-770D288B6B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P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568879D-91A9-4C9E-B8AE-00F8DB038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9525</xdr:colOff>
      <xdr:row>5</xdr:row>
      <xdr:rowOff>266700</xdr:rowOff>
    </xdr:from>
    <xdr:to>
      <xdr:col>34</xdr:col>
      <xdr:colOff>443865</xdr:colOff>
      <xdr:row>29</xdr:row>
      <xdr:rowOff>53340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3269043D-5B6D-4B59-B85C-8D7B57486B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54FD766-9582-44FD-A48C-555D18246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N$6:$V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3DB2B80-87E1-4CB0-A35C-C17E854F3095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9A9314C-5B8D-4E2C-87C0-1392342285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492FB5C-801E-4059-9AF7-6281FDB6F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409575</xdr:colOff>
      <xdr:row>3</xdr:row>
      <xdr:rowOff>123825</xdr:rowOff>
    </xdr:from>
    <xdr:to>
      <xdr:col>40</xdr:col>
      <xdr:colOff>81915</xdr:colOff>
      <xdr:row>26</xdr:row>
      <xdr:rowOff>100965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7E251573-08DB-4B2F-91DD-610C229BCB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ED1EE5E3-CA87-4255-91E1-B1537AB87F7D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AF21FB36-0A0E-D07D-724B-4C3D4C39772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74F76553-A60F-1723-DBED-D82B2A9819A2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650CC2-A686-4355-8487-AD99BB60DF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D15EDD6-8F95-4DA8-824F-B8F5AAFA2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08AED91B-59E8-4C8C-A27F-D1DB449C3A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910F0BB-9D76-4622-9768-39474E1B69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AFDCFCE-2EBE-45DA-A5A8-6AA413F5E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7E00897-D3AC-4B61-B47B-C1BEB55C4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01681FE-9736-4F42-A93E-41B81D8A9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D74251C-ADD8-4799-822B-68537A1E08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A704142-6329-4B79-B49C-BC4EEBBEB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6DA9E0AF-C7E1-4D7E-9B8F-013B16B87F25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617A5FEA-2641-1146-257E-137ACE74F66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FD8CE3A7-1533-1195-B727-4CBB79D7D76B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FF98CD7-FD73-4738-9A9D-CA0C64052F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E58D28E-BDFB-41F2-86C7-E34BB314A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20</xdr:col>
      <xdr:colOff>695325</xdr:colOff>
      <xdr:row>2</xdr:row>
      <xdr:rowOff>38100</xdr:rowOff>
    </xdr:from>
    <xdr:to>
      <xdr:col>33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6CEC71B2-FA51-4D4D-BD1A-266593EA85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L$5:$T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3425CD3-9B66-4AFA-9477-419CAA697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BF86D0A-4665-4912-93E8-D9DAF1179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28</xdr:col>
      <xdr:colOff>190500</xdr:colOff>
      <xdr:row>1</xdr:row>
      <xdr:rowOff>28575</xdr:rowOff>
    </xdr:from>
    <xdr:to>
      <xdr:col>40</xdr:col>
      <xdr:colOff>624840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DF272986-E2C6-4644-AC56-4056976D73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Q$4:$AB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6077D97-989C-4E8C-A8ED-8D4EDAACF2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DB56D44-5A01-4906-821E-9740937F2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458A9CC-C70E-49B6-830A-33D4B1E5D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1A89EEA2-2DF7-4300-8A42-DF5FF2D4CAF3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6E4D195C-54F3-B9D9-680A-A9D438222DF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4FDAD68E-D01C-4F65-5422-C82C89A1702C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A245585-5155-4609-A27F-7C1EB60ECB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591796F-000D-4915-809F-D69EAB311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88D4AC8-E7B3-4F57-B650-FD86B7EEB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0705F0A-8295-4864-9C8B-C7F0B4826A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E0DCE5D-5D33-4DF9-80F3-4EB20B1601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53DECAC-DD5A-4EBA-9451-E616418544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7FE0883-FA81-4921-AD7F-690DF05B73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21D23D77-6C84-4AE0-BA82-59123CCF97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38100</xdr:colOff>
      <xdr:row>135</xdr:row>
      <xdr:rowOff>0</xdr:rowOff>
    </xdr:from>
    <xdr:to>
      <xdr:col>26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7E011E43-F763-4EDC-81C8-6FCC4EF1E1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38100</xdr:colOff>
      <xdr:row>156</xdr:row>
      <xdr:rowOff>171450</xdr:rowOff>
    </xdr:from>
    <xdr:to>
      <xdr:col>26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5A54B724-B8BD-4ABC-BFFD-A66FCEB12B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9C6D00C4-BA5E-43CE-A5FB-EB9ADD00B4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E7F5460F-D804-4A59-BAD9-438717AD07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19050</xdr:colOff>
      <xdr:row>223</xdr:row>
      <xdr:rowOff>0</xdr:rowOff>
    </xdr:from>
    <xdr:to>
      <xdr:col>26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E434479A-E80C-4535-B454-AF2CC2E48A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249</xdr:row>
      <xdr:rowOff>0</xdr:rowOff>
    </xdr:from>
    <xdr:to>
      <xdr:col>26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C2114625-7457-49CA-A31E-A58481D4F9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Guía de Isora (hotel + apartamento)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Guía de Isora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Guía de Isora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Guía de Isora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Guía de Isora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Guía de Isora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Guía de Isora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Guía de Isora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8624A36-C2A2-4B38-975C-C46EB4E891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717EA7B-9E13-46BA-AB95-A1C33A71C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F780D94-FFF8-4F4F-9409-ED29E96C8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Guía de Isora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Guía de Isora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Guía de Isora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O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Guía de Isora (hotel + apartamento)</a:t>
          </a:fld>
          <a:endParaRPr lang="es-ES" sz="1100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73ECE02-9105-4471-BF60-9F6AF892CE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F3CCEEE-CB0D-4681-AD20-1B5861836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2BE208D-309A-43E2-936C-F28426FF5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A26AC5B-DD3F-4D69-9860-AD70433C96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AF45A72-7521-4C68-824E-FB63CB1423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1BBE9AF-6240-4A88-B8D7-526CB082CF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58996F2B-B183-498F-BD41-0E061B57AF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Guía de Isora (hotel + apartamento)</a:t>
          </a:fld>
          <a:endParaRPr lang="es-ES" sz="1100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Guía de Isora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Guía de Isora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Guía de Isora</a:t>
          </a:fld>
          <a:endParaRPr lang="es-ES" sz="1100"/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Guía de Isora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ED75FCE0-2267-43DB-8C6E-D2E27779A8C2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564A1893-BA69-A7CE-F400-45E4FA01063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1D027944-EEA0-1420-2231-E2BF887BE63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4DDBE9A-1158-4814-B0BB-DBF2E33733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2158926-E583-4D1C-8B09-D502C9D1A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5445819-4B46-4E60-8C1C-30233513FA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0EF851A-E16D-4BA4-9E7A-9938490A0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6842DB3-B5B5-4932-B618-5F6B1DE3A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33053FC-A800-4E61-8099-1B8B17391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CDADF675-F55C-452E-8FBB-40325574816F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6202F6B7-2AE1-B349-0577-1389B995783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2C4300FC-BFFB-8C8D-585E-C5A940E3BE7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D6A8827-051E-4173-A0C0-1277945E26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31228F1-E8BA-4F20-846C-CF457D1D1D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7C8820F-1E0B-42CF-84E7-78811A749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92E6053-DD3D-438A-A78D-503F0F24A6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27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6CD3A9F-8048-43D2-B111-C0BC7F4D18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A5C5440-C34A-4302-BB84-00E712FA26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F0665D7-ACF5-4E8B-9D32-11D97AAD72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E4E1EE1-1B34-47CD-A21E-B510E23F1B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285749</xdr:colOff>
      <xdr:row>134</xdr:row>
      <xdr:rowOff>66676</xdr:rowOff>
    </xdr:from>
    <xdr:to>
      <xdr:col>27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EE0A620D-8B49-4494-A7E5-A992A61512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12091032-BB09-44CD-9C4D-89CBEC7260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DA89CCDC-8E62-4A1E-9914-D1E532EDF4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F54AD3C1-759E-4A5A-ADE1-70E26FC665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B92A9D74-AC2D-443D-9A33-A1989DF4B1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2F3B8858-779E-4BBE-B846-F0EA7EB028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3E78501E-183F-4A37-8B96-4AC22EA1A4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Guía de Isora
(hotel + apartamento)</a:t>
          </a:fld>
          <a:endParaRPr lang="es-ES" sz="1100"/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8551E5A-08A5-455B-A135-AE1139F919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919B0A9-15CA-409F-8004-1E6336ABE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D752EB7-1610-43DE-8592-06BC44F22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2F75BC8-03DD-44D2-AF81-9FF194FB16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006F900-39D0-4A4F-B286-5D55963B7D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BEF5C414-6D9F-4FFA-96B8-BCD782A99E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35B67A3B-93FC-4E3A-B2E4-C266E0AAC8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12409957-D04E-41B0-8D1F-D04C523E94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619124</xdr:colOff>
      <xdr:row>134</xdr:row>
      <xdr:rowOff>95251</xdr:rowOff>
    </xdr:from>
    <xdr:to>
      <xdr:col>27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D2646332-9B44-484B-ABFA-F304AC1DCE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B25CF18A-9E05-4DB0-9313-66E87E2DDE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11448413-0449-4CD6-8A00-0319D358F2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8111EE85-7C32-48DA-B03F-EB935DEC50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32F54980-C307-403C-96FF-7E180F9E9C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68DAB3D2-3361-48BC-A0F6-CEB607AD39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70795096-422E-450A-BFB0-632339E4DD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409574</xdr:colOff>
      <xdr:row>2</xdr:row>
      <xdr:rowOff>142874</xdr:rowOff>
    </xdr:from>
    <xdr:to>
      <xdr:col>26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C507C4D-F963-4667-84F3-ED579F9196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7A26C94-5EF3-4B5D-901C-6259583A48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9639829-C20C-43FA-96D6-81FF80686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342900</xdr:colOff>
      <xdr:row>25</xdr:row>
      <xdr:rowOff>114300</xdr:rowOff>
    </xdr:from>
    <xdr:to>
      <xdr:col>26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0C769DA-9FBF-4F58-89D6-F9D34674F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305121F-CA3D-4D80-AD5E-5C0FE3FAA2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302C9E8-472B-4069-BAAC-469EDF49AC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5572349-D9F6-42F2-8D49-AA70B5D45E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Guía de Isora
(hotel + apartamento)</a:t>
          </a:fld>
          <a:endParaRPr lang="es-ES" sz="1100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Guía de Isora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Guía de Isora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Guía de Isora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Guía de Isora</a:t>
          </a:fld>
          <a:endParaRPr lang="es-ES" sz="1100"/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74C42CDC-642C-438E-A645-49D4C2C06531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FA56C41-2E7A-BB72-83C6-CB43E9EEC73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92316272-AFD6-111B-F35B-C3F038FB7A87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704849</xdr:colOff>
      <xdr:row>3</xdr:row>
      <xdr:rowOff>104774</xdr:rowOff>
    </xdr:from>
    <xdr:to>
      <xdr:col>26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786A037-9931-4046-8AB5-227170016B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7076F1F-FF5C-4F43-BFA4-B71EC100E0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BF975E07-5446-441E-9F3D-A56B39D34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904875</xdr:colOff>
      <xdr:row>24</xdr:row>
      <xdr:rowOff>180975</xdr:rowOff>
    </xdr:from>
    <xdr:to>
      <xdr:col>27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5D9C0E3-9AF5-44B8-ADCE-7059A63C0A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Guía de Isora
(hotel + apartamento)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Guía de Isora</a:t>
          </a:fld>
          <a:endParaRPr lang="es-ES" sz="1100"/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71E63F6B-B6DA-498D-8A3D-6C35EF27CFCB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6179C1A0-47B5-2283-2621-34820551A77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C24175A3-07BC-B1E6-34ED-62B21362AAB6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9305C4A-ABA3-4FC8-B03D-DFD03126FC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45DB82E-C26A-4A2D-8380-1A1679D72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9E6B41-B182-412F-80F5-D85A7454B7D0}">
  <dimension ref="B1:M54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47</v>
      </c>
    </row>
    <row r="4" spans="2:13" ht="24" x14ac:dyDescent="0.4">
      <c r="B4" s="3" t="s">
        <v>203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204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205</v>
      </c>
    </row>
    <row r="20" spans="2:2" ht="15.75" x14ac:dyDescent="0.25">
      <c r="B20" s="6" t="s">
        <v>206</v>
      </c>
    </row>
    <row r="21" spans="2:2" ht="15.75" x14ac:dyDescent="0.25">
      <c r="B21" s="6" t="s">
        <v>207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208</v>
      </c>
    </row>
    <row r="36" spans="2:2" ht="15.75" x14ac:dyDescent="0.25">
      <c r="B36" s="6" t="s">
        <v>209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210</v>
      </c>
    </row>
    <row r="42" spans="2:2" ht="15.75" x14ac:dyDescent="0.25">
      <c r="B42" s="6" t="s">
        <v>211</v>
      </c>
    </row>
    <row r="43" spans="2:2" ht="15.75" x14ac:dyDescent="0.25">
      <c r="B43" s="10" t="s">
        <v>23</v>
      </c>
    </row>
    <row r="44" spans="2:2" ht="15.75" x14ac:dyDescent="0.25">
      <c r="B44" s="6" t="s">
        <v>212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0" t="s">
        <v>26</v>
      </c>
    </row>
    <row r="48" spans="2:2" ht="15.75" x14ac:dyDescent="0.25">
      <c r="B48" s="6" t="s">
        <v>213</v>
      </c>
    </row>
    <row r="49" spans="2:2" ht="15.75" x14ac:dyDescent="0.25">
      <c r="B49" s="6" t="s">
        <v>214</v>
      </c>
    </row>
    <row r="50" spans="2:2" ht="15.75" x14ac:dyDescent="0.25">
      <c r="B50" s="6" t="s">
        <v>215</v>
      </c>
    </row>
    <row r="51" spans="2:2" ht="15.75" x14ac:dyDescent="0.25">
      <c r="B51" s="6" t="s">
        <v>216</v>
      </c>
    </row>
    <row r="52" spans="2:2" ht="15.75" x14ac:dyDescent="0.25">
      <c r="B52" s="6" t="s">
        <v>27</v>
      </c>
    </row>
    <row r="53" spans="2:2" ht="15.75" x14ac:dyDescent="0.25">
      <c r="B53" s="6" t="s">
        <v>28</v>
      </c>
    </row>
    <row r="54" spans="2:2" ht="15.75" x14ac:dyDescent="0.25">
      <c r="B54" s="6" t="s">
        <v>29</v>
      </c>
    </row>
  </sheetData>
  <hyperlinks>
    <hyperlink ref="B13" location="'Plazas aloj islas cat y tipolog'!A1" tooltip="Plazas alojativas Canarias e islas" display="Plazas alojativas Canarias e islas" xr:uid="{E40F4522-0E5F-4C1B-8DAF-540A75516A8C}"/>
    <hyperlink ref="B19" location="'Viajeros entr evol mensu TF'!A1" tooltip="Evolución mensual de viajeros entrentrados en Tenerife según lugar de residencia" display="Evolución mensual de viajeros entrados en Tenerife según lugar de residencia" xr:uid="{37B2C032-A27B-49EE-8EC6-F682E160C83E}"/>
    <hyperlink ref="B14" location="'Establecim aloj islas cat y tip'!A1" tooltip="Establecimientos alojativos Canarias e islas" display="Establecimientos alojativos Canarias e islas" xr:uid="{11997AAC-F1D2-4C0A-9925-DEB2A900C7BF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454F87B2-7756-4C25-9BA4-EF70A6C6812E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17950DD7-B7A6-46C0-B1E2-BC48F709EF13}"/>
    <hyperlink ref="B37" location="'Pernoctaciones lugar reside'!A1" tooltip="Pernoctaciones registradas en establecimientos alojativos de Canarias e islas según tipología y categoría" display="'Pernoctaciones lugar reside'!A1" xr:uid="{EA47E4E0-ED14-486E-8D27-266859072B09}"/>
    <hyperlink ref="B8" location="'Resumen indicadores (aloj)'!A1" tooltip="Resumen indicadores Tenerife" display="'Resumen indicadores (aloj)'!A1" xr:uid="{DBE07BF4-F4C6-45B3-A874-C17B600D0B51}"/>
    <hyperlink ref="B9" location="'Resumen indicadores municipios '!A1" tooltip="Resumen indicadores municipios Tenerife" display="Resumen indicadores municipios Tenerife" xr:uid="{65586265-A5C2-4C64-A5EE-54BE23DBA23C}"/>
    <hyperlink ref="B20" location="'Viajeros entr evol mensu TF cat'!A1" tooltip="Evolución mensual de viajeros entrentrados en Tenerife según lugar de residencia" display="'Viajeros entr evol mensu TF cat'!A1" xr:uid="{805D6E57-3C12-4464-8A1D-3AF737DAD678}"/>
    <hyperlink ref="B21" location="'Viajeros entr evol anual TF cat'!A1" tooltip="Evolución mensual de viajeros entrentrados en Tenerife según lugar de residencia" display="'Viajeros entr evol anual TF cat'!A1" xr:uid="{556918F5-D53B-4414-A949-B3185F6D0AD1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41B5FD3F-0CBF-4B87-B2E4-F57906FD3BF2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B6BA7B2D-770C-4250-B865-850A67E3FCFD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8468236A-B1DF-41BB-946E-41C12D004701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2DF93332-F3AA-4236-94AB-0F83A636247C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42BE8F2E-456D-43AD-8B13-52A6A75A5D05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985CB438-BD03-4A16-8E02-A025F895536A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2B21651C-6AEB-4BCE-8E38-4A5D296B9082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8EAD26C1-BFD6-42FD-9BD9-106FA2F7FAE2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07E91064-8E53-463E-A007-CE42233E3231}"/>
    <hyperlink ref="B48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6D89CD37-2146-47C6-A376-6EECB928DC31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3DD0EBFF-E45E-46A6-8D25-9560E7F5D39F}"/>
    <hyperlink ref="B51" location="'distribución canarias x munici'!A1" tooltip="=CONCATENAR(&quot;Viajeros canarios entrados en los hoteles y apartamentos de &quot;;Actualizaciones!$B$3;&quot; por tipología y categoría de alojamiento&quot;)" display="'distribución canarias x munici'!A1" xr:uid="{F668E621-616C-4EAA-88C7-7FB2F9AE4165}"/>
    <hyperlink ref="B35" location="'Pernoctaciones evol mensu TF'!A1" tooltip="Evolución mensual de pernoctaciones en Tenerife según lugar de residencia" display="'Pernoctaciones evol mensu TF'!A1" xr:uid="{945F9FA6-77B8-4350-9DBE-BFA92ECFDB07}"/>
    <hyperlink ref="B36" location="'Pernocta evol mensu TF cat'!A1" tooltip="Evolución mensual de pernoctaciones en Tenerife según lugar de residencia" display="'Pernocta evol mensu TF cat'!A1" xr:uid="{3BA65A3C-7EF9-4493-AF72-422DDEE3BABD}"/>
    <hyperlink ref="B38" location="'Pernoctaciones lugar residen ac'!A1" tooltip="Pernoctaciones registradas en establecimientos alojativos de Canarias e islas según tipología y categoría" display="'Pernoctaciones lugar residen ac'!A1" xr:uid="{9B0AEBF6-7524-4FC8-9EE7-E5F2097C4D56}"/>
    <hyperlink ref="B39" location="'Pernoctaciones lugar reside año'!A1" tooltip="Pernoctaciones registradas en establecimientos alojativos de Canarias e islas según tipología y categoría" display="'Pernoctaciones lugar reside año'!A1" xr:uid="{5C05E6C2-4F11-4EE8-B71E-B8A769091F98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201188DD-502B-48C2-9BFE-F268459583BE}"/>
    <hyperlink ref="B41" location="'EM evol menusual lugar resd'!A1" tooltip="Evolución mensual de estancia media en Tenerife según lugar de residencia" display="'EM evol menusual lugar resd'!A1" xr:uid="{976AE53D-94CC-4CCA-9A41-4493076F416E}"/>
    <hyperlink ref="B42" location="'EM evol mensu TF cat '!A1" tooltip="Evolución mensual de estancia media en Tenerife según lugar de residencia" display="'EM evol mensu TF cat '!A1" xr:uid="{F38D33E6-414B-4827-8C13-588D2EC85CA5}"/>
    <hyperlink ref="B44" location="'tasa de ocupación evol mens'!A1" tooltip="Evolución mensual de estancia media en Tenerife según lugar de residencia" display="'tasa de ocupación evol mens'!A1" xr:uid="{C11383CE-C0B1-4530-AD83-0D17350A7892}"/>
    <hyperlink ref="B50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2CB21B7E-54CF-482B-B70F-CF19BB45276B}"/>
    <hyperlink ref="B49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D8D0B609-7CFA-43F3-B078-7693F105CB4B}"/>
    <hyperlink ref="B52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02B79D6F-BAC6-43E0-96A6-D59EF5972470}"/>
    <hyperlink ref="B53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7CE50896-C68B-4609-B4C7-820F6B154219}"/>
    <hyperlink ref="B54" location="'evolución anual viaj ent canari'!A1" tooltip="Viajeros canarios entrados en los hoteles y apartamentos de Tenerife por municipio de alojamiento" display="Viajeros canarios entrados en los hoteles y apartamentos de Tenerife por municipio de alojamiento" xr:uid="{9FD32478-A650-405F-B721-2A048AD3B185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002D38-7EE4-4D1F-AF9A-605C1788FDBF}">
  <sheetPr>
    <tabColor theme="7" tint="0.79998168889431442"/>
  </sheetPr>
  <dimension ref="A4:P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7" t="s">
        <v>244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89" t="s">
        <v>132</v>
      </c>
      <c r="D6" s="290"/>
      <c r="E6" s="290"/>
      <c r="F6" s="290"/>
      <c r="G6" s="290"/>
      <c r="H6" s="290"/>
      <c r="I6" s="290"/>
      <c r="J6" s="290"/>
      <c r="K6" s="290"/>
      <c r="L6" s="290"/>
      <c r="M6" s="290"/>
      <c r="N6" s="290"/>
      <c r="O6" s="291"/>
    </row>
    <row r="7" spans="1:16" ht="22.5" thickTop="1" thickBot="1" x14ac:dyDescent="0.3">
      <c r="B7" s="109"/>
      <c r="C7" s="292">
        <f>2019</f>
        <v>2019</v>
      </c>
      <c r="D7" s="293"/>
      <c r="E7" s="294">
        <v>2020</v>
      </c>
      <c r="F7" s="293"/>
      <c r="G7" s="294">
        <v>2021</v>
      </c>
      <c r="H7" s="293"/>
      <c r="I7" s="294">
        <v>2022</v>
      </c>
      <c r="J7" s="293"/>
      <c r="K7" s="294">
        <v>2023</v>
      </c>
      <c r="L7" s="293"/>
      <c r="M7" s="294">
        <v>2024</v>
      </c>
      <c r="N7" s="295"/>
      <c r="O7" s="296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">
        <v>267</v>
      </c>
      <c r="O8" s="112" t="s">
        <v>268</v>
      </c>
    </row>
    <row r="9" spans="1:16" x14ac:dyDescent="0.25">
      <c r="A9" s="1" t="s">
        <v>70</v>
      </c>
      <c r="B9" s="114" t="s">
        <v>71</v>
      </c>
      <c r="C9" s="115">
        <v>9792</v>
      </c>
      <c r="D9" s="116">
        <v>5.8022690437601332E-2</v>
      </c>
      <c r="E9" s="115">
        <v>9813</v>
      </c>
      <c r="F9" s="116">
        <f t="shared" ref="F9:L21" si="0">IFERROR(E9/C9-1,"-")</f>
        <v>2.1446078431373028E-3</v>
      </c>
      <c r="G9" s="115">
        <v>1197</v>
      </c>
      <c r="H9" s="116">
        <f t="shared" si="0"/>
        <v>-0.87801895444818101</v>
      </c>
      <c r="I9" s="115">
        <v>9896</v>
      </c>
      <c r="J9" s="116">
        <f t="shared" si="0"/>
        <v>7.2673350041771094</v>
      </c>
      <c r="K9" s="115">
        <v>17947</v>
      </c>
      <c r="L9" s="116">
        <f t="shared" si="0"/>
        <v>0.81356103476151986</v>
      </c>
      <c r="M9" s="115">
        <v>15841</v>
      </c>
      <c r="N9" s="116">
        <v>-0.11734551735666132</v>
      </c>
      <c r="O9" s="116">
        <v>0.61774918300653603</v>
      </c>
    </row>
    <row r="10" spans="1:16" x14ac:dyDescent="0.25">
      <c r="A10" s="1" t="s">
        <v>72</v>
      </c>
      <c r="B10" s="114" t="s">
        <v>73</v>
      </c>
      <c r="C10" s="115">
        <v>10626</v>
      </c>
      <c r="D10" s="116">
        <v>4.023494860499266E-2</v>
      </c>
      <c r="E10" s="115">
        <v>11683</v>
      </c>
      <c r="F10" s="116">
        <f t="shared" si="0"/>
        <v>9.9472990777338621E-2</v>
      </c>
      <c r="G10" s="115">
        <v>1554</v>
      </c>
      <c r="H10" s="116">
        <f t="shared" si="0"/>
        <v>-0.8669862192929898</v>
      </c>
      <c r="I10" s="115">
        <v>10397</v>
      </c>
      <c r="J10" s="116">
        <f t="shared" si="0"/>
        <v>5.6904761904761907</v>
      </c>
      <c r="K10" s="115">
        <v>18389</v>
      </c>
      <c r="L10" s="116">
        <f t="shared" si="0"/>
        <v>0.76868327402135228</v>
      </c>
      <c r="M10" s="115">
        <v>24407</v>
      </c>
      <c r="N10" s="116">
        <v>0.32726086247213004</v>
      </c>
      <c r="O10" s="116">
        <v>1.2969132316958403</v>
      </c>
    </row>
    <row r="11" spans="1:16" x14ac:dyDescent="0.25">
      <c r="A11" s="1" t="s">
        <v>74</v>
      </c>
      <c r="B11" s="114" t="s">
        <v>75</v>
      </c>
      <c r="C11" s="115">
        <v>10617</v>
      </c>
      <c r="D11" s="116">
        <v>-0.20088815294294748</v>
      </c>
      <c r="E11" s="115">
        <v>2577</v>
      </c>
      <c r="F11" s="116">
        <f t="shared" si="0"/>
        <v>-0.7572760666855044</v>
      </c>
      <c r="G11" s="115">
        <v>2990</v>
      </c>
      <c r="H11" s="116">
        <f t="shared" si="0"/>
        <v>0.16026387272021725</v>
      </c>
      <c r="I11" s="115">
        <v>10842</v>
      </c>
      <c r="J11" s="116">
        <f t="shared" si="0"/>
        <v>2.6260869565217391</v>
      </c>
      <c r="K11" s="115">
        <v>16137</v>
      </c>
      <c r="L11" s="116">
        <f t="shared" si="0"/>
        <v>0.48837852794687331</v>
      </c>
      <c r="M11" s="115">
        <v>20474</v>
      </c>
      <c r="N11" s="116">
        <v>0.2687612319514161</v>
      </c>
      <c r="O11" s="116">
        <v>0.92841669021380802</v>
      </c>
    </row>
    <row r="12" spans="1:16" x14ac:dyDescent="0.25">
      <c r="A12" s="1" t="s">
        <v>76</v>
      </c>
      <c r="B12" s="114" t="s">
        <v>77</v>
      </c>
      <c r="C12" s="115">
        <v>11067</v>
      </c>
      <c r="D12" s="116">
        <v>-0.12727702862550272</v>
      </c>
      <c r="E12" s="115">
        <v>0</v>
      </c>
      <c r="F12" s="116">
        <f t="shared" si="0"/>
        <v>-1</v>
      </c>
      <c r="G12" s="115">
        <v>3629</v>
      </c>
      <c r="H12" s="116" t="str">
        <f t="shared" si="0"/>
        <v>-</v>
      </c>
      <c r="I12" s="115">
        <v>13123</v>
      </c>
      <c r="J12" s="116">
        <f t="shared" si="0"/>
        <v>2.6161476990906585</v>
      </c>
      <c r="K12" s="115">
        <v>11699</v>
      </c>
      <c r="L12" s="116">
        <f t="shared" si="0"/>
        <v>-0.10851177322258632</v>
      </c>
      <c r="M12" s="115">
        <v>17811</v>
      </c>
      <c r="N12" s="116">
        <v>0.52243781519788013</v>
      </c>
      <c r="O12" s="116">
        <v>0.60937923556519391</v>
      </c>
    </row>
    <row r="13" spans="1:16" x14ac:dyDescent="0.25">
      <c r="A13" s="1" t="s">
        <v>78</v>
      </c>
      <c r="B13" s="114" t="s">
        <v>79</v>
      </c>
      <c r="C13" s="115">
        <v>10686</v>
      </c>
      <c r="D13" s="116">
        <v>-6.9001568217459508E-2</v>
      </c>
      <c r="E13" s="115">
        <v>0</v>
      </c>
      <c r="F13" s="116">
        <f t="shared" si="0"/>
        <v>-1</v>
      </c>
      <c r="G13" s="115">
        <v>4327</v>
      </c>
      <c r="H13" s="116" t="str">
        <f t="shared" si="0"/>
        <v>-</v>
      </c>
      <c r="I13" s="115">
        <v>12688</v>
      </c>
      <c r="J13" s="116">
        <f t="shared" si="0"/>
        <v>1.9322856482551423</v>
      </c>
      <c r="K13" s="115">
        <v>7550</v>
      </c>
      <c r="L13" s="116">
        <f t="shared" si="0"/>
        <v>-0.40494955863808324</v>
      </c>
      <c r="M13" s="115">
        <v>22267</v>
      </c>
      <c r="N13" s="116">
        <v>1.9492715231788078</v>
      </c>
      <c r="O13" s="116">
        <v>1.0837544450683136</v>
      </c>
    </row>
    <row r="14" spans="1:16" x14ac:dyDescent="0.25">
      <c r="A14" s="1" t="s">
        <v>80</v>
      </c>
      <c r="B14" s="114" t="s">
        <v>81</v>
      </c>
      <c r="C14" s="115">
        <v>11404</v>
      </c>
      <c r="D14" s="116">
        <v>3.0785469258509668E-3</v>
      </c>
      <c r="E14" s="115">
        <v>0</v>
      </c>
      <c r="F14" s="116">
        <f t="shared" si="0"/>
        <v>-1</v>
      </c>
      <c r="G14" s="115">
        <v>3302</v>
      </c>
      <c r="H14" s="116" t="str">
        <f t="shared" si="0"/>
        <v>-</v>
      </c>
      <c r="I14" s="115">
        <v>10420</v>
      </c>
      <c r="J14" s="116">
        <f t="shared" si="0"/>
        <v>2.1556632344033919</v>
      </c>
      <c r="K14" s="115">
        <v>14934</v>
      </c>
      <c r="L14" s="116">
        <f t="shared" si="0"/>
        <v>0.43320537428023043</v>
      </c>
      <c r="M14" s="115">
        <v>16055</v>
      </c>
      <c r="N14" s="116">
        <v>7.5063613231552084E-2</v>
      </c>
      <c r="O14" s="116">
        <v>0.4078393546124166</v>
      </c>
    </row>
    <row r="15" spans="1:16" x14ac:dyDescent="0.25">
      <c r="A15" s="1" t="s">
        <v>82</v>
      </c>
      <c r="B15" s="114" t="s">
        <v>83</v>
      </c>
      <c r="C15" s="115">
        <v>13016</v>
      </c>
      <c r="D15" s="116">
        <v>0.10081190798376194</v>
      </c>
      <c r="E15" s="115">
        <v>0</v>
      </c>
      <c r="F15" s="116">
        <f t="shared" si="0"/>
        <v>-1</v>
      </c>
      <c r="G15" s="115">
        <v>2379</v>
      </c>
      <c r="H15" s="116" t="str">
        <f t="shared" si="0"/>
        <v>-</v>
      </c>
      <c r="I15" s="115">
        <v>24503</v>
      </c>
      <c r="J15" s="116">
        <f t="shared" si="0"/>
        <v>9.299705758722153</v>
      </c>
      <c r="K15" s="115">
        <v>23244</v>
      </c>
      <c r="L15" s="116">
        <f t="shared" si="0"/>
        <v>-5.1381463494265978E-2</v>
      </c>
      <c r="M15" s="115">
        <v>16852</v>
      </c>
      <c r="N15" s="116">
        <v>-0.27499569781448974</v>
      </c>
      <c r="O15" s="116">
        <v>0.29471419791026432</v>
      </c>
    </row>
    <row r="16" spans="1:16" x14ac:dyDescent="0.25">
      <c r="A16" s="1" t="s">
        <v>84</v>
      </c>
      <c r="B16" s="114" t="s">
        <v>85</v>
      </c>
      <c r="C16" s="115">
        <v>14488</v>
      </c>
      <c r="D16" s="116">
        <v>0.11850536555238178</v>
      </c>
      <c r="E16" s="115">
        <v>6635</v>
      </c>
      <c r="F16" s="116">
        <f t="shared" si="0"/>
        <v>-0.54203478741027056</v>
      </c>
      <c r="G16" s="115">
        <v>6446</v>
      </c>
      <c r="H16" s="116">
        <f t="shared" si="0"/>
        <v>-2.8485305199698607E-2</v>
      </c>
      <c r="I16" s="115">
        <v>14928</v>
      </c>
      <c r="J16" s="116">
        <f t="shared" si="0"/>
        <v>1.3158547936704932</v>
      </c>
      <c r="K16" s="115">
        <v>11309</v>
      </c>
      <c r="L16" s="116">
        <f t="shared" si="0"/>
        <v>-0.242430332261522</v>
      </c>
      <c r="M16" s="115">
        <v>25050</v>
      </c>
      <c r="N16" s="116">
        <v>1.2150499602086833</v>
      </c>
      <c r="O16" s="116">
        <v>0.72901711761457766</v>
      </c>
    </row>
    <row r="17" spans="1:16" x14ac:dyDescent="0.25">
      <c r="A17" s="1" t="s">
        <v>86</v>
      </c>
      <c r="B17" s="114" t="s">
        <v>87</v>
      </c>
      <c r="C17" s="115">
        <v>11945</v>
      </c>
      <c r="D17" s="116">
        <v>9.1964530578663606E-2</v>
      </c>
      <c r="E17" s="115">
        <v>6236</v>
      </c>
      <c r="F17" s="116">
        <f t="shared" si="0"/>
        <v>-0.47794056090414394</v>
      </c>
      <c r="G17" s="115">
        <v>8360</v>
      </c>
      <c r="H17" s="116">
        <f t="shared" si="0"/>
        <v>0.34060295060936507</v>
      </c>
      <c r="I17" s="115">
        <v>10763</v>
      </c>
      <c r="J17" s="116">
        <f t="shared" si="0"/>
        <v>0.28744019138755972</v>
      </c>
      <c r="K17" s="115">
        <v>16386</v>
      </c>
      <c r="L17" s="116">
        <f t="shared" si="0"/>
        <v>0.52243798197528579</v>
      </c>
      <c r="M17" s="115">
        <v>17100</v>
      </c>
      <c r="N17" s="116">
        <v>4.3573782497253744E-2</v>
      </c>
      <c r="O17" s="116">
        <v>0.43156132272917547</v>
      </c>
    </row>
    <row r="18" spans="1:16" x14ac:dyDescent="0.25">
      <c r="A18" s="1" t="s">
        <v>88</v>
      </c>
      <c r="B18" s="114" t="s">
        <v>89</v>
      </c>
      <c r="C18" s="115">
        <v>13119</v>
      </c>
      <c r="D18" s="116">
        <v>0.14028683181225543</v>
      </c>
      <c r="E18" s="115">
        <v>4583</v>
      </c>
      <c r="F18" s="116">
        <f t="shared" si="0"/>
        <v>-0.65065934903574973</v>
      </c>
      <c r="G18" s="115">
        <v>13659</v>
      </c>
      <c r="H18" s="116">
        <f t="shared" si="0"/>
        <v>1.9803622081605936</v>
      </c>
      <c r="I18" s="115">
        <v>14777</v>
      </c>
      <c r="J18" s="116">
        <f t="shared" si="0"/>
        <v>8.1850794348048872E-2</v>
      </c>
      <c r="K18" s="115">
        <v>17351</v>
      </c>
      <c r="L18" s="116">
        <f t="shared" si="0"/>
        <v>0.17418961900250385</v>
      </c>
      <c r="M18" s="115"/>
      <c r="N18" s="116" t="s">
        <v>223</v>
      </c>
      <c r="O18" s="116" t="s">
        <v>223</v>
      </c>
    </row>
    <row r="19" spans="1:16" x14ac:dyDescent="0.25">
      <c r="A19" s="1" t="s">
        <v>90</v>
      </c>
      <c r="B19" s="114" t="s">
        <v>91</v>
      </c>
      <c r="C19" s="115">
        <v>9620</v>
      </c>
      <c r="D19" s="116">
        <v>-0.10461653015636629</v>
      </c>
      <c r="E19" s="115">
        <v>2952</v>
      </c>
      <c r="F19" s="116">
        <f t="shared" si="0"/>
        <v>-0.69313929313929312</v>
      </c>
      <c r="G19" s="115">
        <v>12968</v>
      </c>
      <c r="H19" s="116">
        <f t="shared" si="0"/>
        <v>3.3929539295392956</v>
      </c>
      <c r="I19" s="115">
        <v>14622</v>
      </c>
      <c r="J19" s="116">
        <f t="shared" si="0"/>
        <v>0.12754472547809992</v>
      </c>
      <c r="K19" s="115">
        <v>12399</v>
      </c>
      <c r="L19" s="116">
        <f t="shared" si="0"/>
        <v>-0.15203118588428399</v>
      </c>
      <c r="M19" s="115"/>
      <c r="N19" s="116" t="s">
        <v>223</v>
      </c>
      <c r="O19" s="116" t="s">
        <v>223</v>
      </c>
    </row>
    <row r="20" spans="1:16" x14ac:dyDescent="0.25">
      <c r="A20" s="1" t="s">
        <v>92</v>
      </c>
      <c r="B20" s="114" t="s">
        <v>93</v>
      </c>
      <c r="C20" s="115">
        <v>10746</v>
      </c>
      <c r="D20" s="116">
        <v>1.0722347629796847E-2</v>
      </c>
      <c r="E20" s="115">
        <v>8154</v>
      </c>
      <c r="F20" s="116">
        <f t="shared" si="0"/>
        <v>-0.24120603015075381</v>
      </c>
      <c r="G20" s="115">
        <v>9493</v>
      </c>
      <c r="H20" s="116">
        <f t="shared" si="0"/>
        <v>0.16421388275692905</v>
      </c>
      <c r="I20" s="115">
        <v>14121</v>
      </c>
      <c r="J20" s="116">
        <f t="shared" si="0"/>
        <v>0.48751711787633001</v>
      </c>
      <c r="K20" s="115">
        <v>12492</v>
      </c>
      <c r="L20" s="116">
        <f t="shared" si="0"/>
        <v>-0.11536010197578073</v>
      </c>
      <c r="M20" s="115"/>
      <c r="N20" s="116" t="s">
        <v>223</v>
      </c>
      <c r="O20" s="116" t="s">
        <v>223</v>
      </c>
    </row>
    <row r="21" spans="1:16" ht="15.75" x14ac:dyDescent="0.25">
      <c r="A21" s="1" t="s">
        <v>0</v>
      </c>
      <c r="B21" s="117" t="s">
        <v>30</v>
      </c>
      <c r="C21" s="118">
        <v>137126</v>
      </c>
      <c r="D21" s="119">
        <v>1.7898758775871659E-3</v>
      </c>
      <c r="E21" s="118">
        <v>55313</v>
      </c>
      <c r="F21" s="119">
        <f t="shared" si="0"/>
        <v>-0.59662646033574962</v>
      </c>
      <c r="G21" s="118">
        <v>70304</v>
      </c>
      <c r="H21" s="119">
        <f t="shared" si="0"/>
        <v>0.27102127890369343</v>
      </c>
      <c r="I21" s="118">
        <v>161080</v>
      </c>
      <c r="J21" s="119">
        <f t="shared" si="0"/>
        <v>1.2911925352753757</v>
      </c>
      <c r="K21" s="118">
        <v>179837</v>
      </c>
      <c r="L21" s="119">
        <f t="shared" si="0"/>
        <v>0.116445244598957</v>
      </c>
      <c r="M21" s="118">
        <v>175857</v>
      </c>
      <c r="N21" s="119">
        <v>0.27807696500599577</v>
      </c>
      <c r="O21" s="119">
        <v>0.69678988045271661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1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67" t="s">
        <v>245</v>
      </c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267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89" t="s">
        <v>137</v>
      </c>
      <c r="D28" s="290"/>
      <c r="E28" s="290"/>
      <c r="F28" s="290"/>
      <c r="G28" s="290"/>
      <c r="H28" s="290"/>
      <c r="I28" s="290"/>
      <c r="J28" s="290"/>
      <c r="K28" s="290"/>
      <c r="L28" s="290"/>
      <c r="M28" s="290"/>
      <c r="N28" s="290"/>
      <c r="O28" s="291"/>
    </row>
    <row r="29" spans="1:16" ht="22.5" thickTop="1" thickBot="1" x14ac:dyDescent="0.3">
      <c r="B29" s="109"/>
      <c r="C29" s="292">
        <f>2019</f>
        <v>2019</v>
      </c>
      <c r="D29" s="293"/>
      <c r="E29" s="294">
        <v>2020</v>
      </c>
      <c r="F29" s="293"/>
      <c r="G29" s="294">
        <v>2021</v>
      </c>
      <c r="H29" s="293"/>
      <c r="I29" s="294">
        <v>2022</v>
      </c>
      <c r="J29" s="293"/>
      <c r="K29" s="294">
        <v>2023</v>
      </c>
      <c r="L29" s="293"/>
      <c r="M29" s="294">
        <v>2024</v>
      </c>
      <c r="N29" s="295"/>
      <c r="O29" s="296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">
        <v>267</v>
      </c>
      <c r="O30" s="112" t="s">
        <v>268</v>
      </c>
    </row>
    <row r="31" spans="1:16" x14ac:dyDescent="0.25">
      <c r="B31" s="114" t="s">
        <v>71</v>
      </c>
      <c r="C31" s="115">
        <v>9682</v>
      </c>
      <c r="D31" s="116">
        <v>5.8604854581237653E-2</v>
      </c>
      <c r="E31" s="115">
        <v>9499</v>
      </c>
      <c r="F31" s="116">
        <f t="shared" ref="F31:L43" si="1">IFERROR(E31/C31-1,"-")</f>
        <v>-1.8901053501342746E-2</v>
      </c>
      <c r="G31" s="115">
        <v>1150</v>
      </c>
      <c r="H31" s="116">
        <f t="shared" si="1"/>
        <v>-0.87893462469733652</v>
      </c>
      <c r="I31" s="115">
        <v>7546</v>
      </c>
      <c r="J31" s="116">
        <f t="shared" si="1"/>
        <v>5.5617391304347823</v>
      </c>
      <c r="K31" s="115">
        <v>17462</v>
      </c>
      <c r="L31" s="116">
        <f t="shared" si="1"/>
        <v>1.31407368142062</v>
      </c>
      <c r="M31" s="115">
        <v>12086</v>
      </c>
      <c r="N31" s="116">
        <v>-0.30786851448860386</v>
      </c>
      <c r="O31" s="116">
        <v>0.24829580665151818</v>
      </c>
    </row>
    <row r="32" spans="1:16" x14ac:dyDescent="0.25">
      <c r="B32" s="114" t="s">
        <v>73</v>
      </c>
      <c r="C32" s="115">
        <v>10532</v>
      </c>
      <c r="D32" s="116">
        <v>4.1534810126582222E-2</v>
      </c>
      <c r="E32" s="115">
        <v>11353</v>
      </c>
      <c r="F32" s="116">
        <f t="shared" si="1"/>
        <v>7.7952905431067254E-2</v>
      </c>
      <c r="G32" s="115">
        <v>1496</v>
      </c>
      <c r="H32" s="116">
        <f t="shared" si="1"/>
        <v>-0.86822866202765792</v>
      </c>
      <c r="I32" s="115">
        <v>9937</v>
      </c>
      <c r="J32" s="116">
        <f t="shared" si="1"/>
        <v>5.6423796791443852</v>
      </c>
      <c r="K32" s="115">
        <v>17660</v>
      </c>
      <c r="L32" s="116">
        <f t="shared" si="1"/>
        <v>0.77719633692261247</v>
      </c>
      <c r="M32" s="115">
        <v>20778</v>
      </c>
      <c r="N32" s="116">
        <v>0.17655719139297843</v>
      </c>
      <c r="O32" s="116">
        <v>0.97284466388150403</v>
      </c>
    </row>
    <row r="33" spans="2:16" x14ac:dyDescent="0.25">
      <c r="B33" s="114" t="s">
        <v>75</v>
      </c>
      <c r="C33" s="115">
        <v>10496</v>
      </c>
      <c r="D33" s="116">
        <v>-0.19926762282575528</v>
      </c>
      <c r="E33" s="115">
        <v>2483</v>
      </c>
      <c r="F33" s="116">
        <f t="shared" si="1"/>
        <v>-0.76343368902439024</v>
      </c>
      <c r="G33" s="115">
        <v>2921</v>
      </c>
      <c r="H33" s="116">
        <f t="shared" si="1"/>
        <v>0.17639951671365295</v>
      </c>
      <c r="I33" s="115">
        <v>10258</v>
      </c>
      <c r="J33" s="116">
        <f t="shared" si="1"/>
        <v>2.5118110236220472</v>
      </c>
      <c r="K33" s="115">
        <v>15316</v>
      </c>
      <c r="L33" s="116">
        <f t="shared" si="1"/>
        <v>0.49307857282121281</v>
      </c>
      <c r="M33" s="115">
        <v>16717</v>
      </c>
      <c r="N33" s="116">
        <v>9.1472969443719077E-2</v>
      </c>
      <c r="O33" s="116">
        <v>0.59270198170731714</v>
      </c>
    </row>
    <row r="34" spans="2:16" x14ac:dyDescent="0.25">
      <c r="B34" s="114" t="s">
        <v>77</v>
      </c>
      <c r="C34" s="115">
        <v>11020</v>
      </c>
      <c r="D34" s="116">
        <v>-0.12636752814333285</v>
      </c>
      <c r="E34" s="115">
        <v>0</v>
      </c>
      <c r="F34" s="116">
        <f t="shared" si="1"/>
        <v>-1</v>
      </c>
      <c r="G34" s="115">
        <v>3549</v>
      </c>
      <c r="H34" s="116" t="str">
        <f t="shared" si="1"/>
        <v>-</v>
      </c>
      <c r="I34" s="115">
        <v>12235</v>
      </c>
      <c r="J34" s="116">
        <f t="shared" si="1"/>
        <v>2.4474499859115242</v>
      </c>
      <c r="K34" s="115">
        <v>10715</v>
      </c>
      <c r="L34" s="116">
        <f t="shared" si="1"/>
        <v>-0.12423375561912542</v>
      </c>
      <c r="M34" s="115">
        <v>15251</v>
      </c>
      <c r="N34" s="116">
        <v>0.42333177788147447</v>
      </c>
      <c r="O34" s="116">
        <v>0.3839382940108893</v>
      </c>
    </row>
    <row r="35" spans="2:16" x14ac:dyDescent="0.25">
      <c r="B35" s="114" t="s">
        <v>79</v>
      </c>
      <c r="C35" s="115">
        <v>10616</v>
      </c>
      <c r="D35" s="116">
        <v>-4.6524160229926337E-2</v>
      </c>
      <c r="E35" s="115">
        <v>0</v>
      </c>
      <c r="F35" s="116">
        <f t="shared" si="1"/>
        <v>-1</v>
      </c>
      <c r="G35" s="115">
        <v>4248</v>
      </c>
      <c r="H35" s="116" t="str">
        <f t="shared" si="1"/>
        <v>-</v>
      </c>
      <c r="I35" s="115">
        <v>12175</v>
      </c>
      <c r="J35" s="116">
        <f t="shared" si="1"/>
        <v>1.8660546139359697</v>
      </c>
      <c r="K35" s="115">
        <v>6778</v>
      </c>
      <c r="L35" s="116">
        <f t="shared" si="1"/>
        <v>-0.44328542094455847</v>
      </c>
      <c r="M35" s="115">
        <v>19282</v>
      </c>
      <c r="N35" s="116">
        <v>1.844791974033638</v>
      </c>
      <c r="O35" s="116">
        <v>0.81631499623210257</v>
      </c>
    </row>
    <row r="36" spans="2:16" x14ac:dyDescent="0.25">
      <c r="B36" s="114" t="s">
        <v>81</v>
      </c>
      <c r="C36" s="115">
        <v>11273</v>
      </c>
      <c r="D36" s="116">
        <v>9.0404582885785789E-3</v>
      </c>
      <c r="E36" s="115">
        <v>0</v>
      </c>
      <c r="F36" s="116">
        <f t="shared" si="1"/>
        <v>-1</v>
      </c>
      <c r="G36" s="115">
        <v>3239</v>
      </c>
      <c r="H36" s="116" t="str">
        <f t="shared" si="1"/>
        <v>-</v>
      </c>
      <c r="I36" s="115">
        <v>10004</v>
      </c>
      <c r="J36" s="116">
        <f t="shared" si="1"/>
        <v>2.0886075949367089</v>
      </c>
      <c r="K36" s="115">
        <v>14510</v>
      </c>
      <c r="L36" s="116">
        <f t="shared" si="1"/>
        <v>0.45041983206717306</v>
      </c>
      <c r="M36" s="115">
        <v>12747</v>
      </c>
      <c r="N36" s="116">
        <v>-0.12150241212956581</v>
      </c>
      <c r="O36" s="116">
        <v>0.13075490109110266</v>
      </c>
    </row>
    <row r="37" spans="2:16" x14ac:dyDescent="0.25">
      <c r="B37" s="114" t="s">
        <v>83</v>
      </c>
      <c r="C37" s="115">
        <v>12691</v>
      </c>
      <c r="D37" s="116">
        <v>8.7396110016279671E-2</v>
      </c>
      <c r="E37" s="115">
        <v>0</v>
      </c>
      <c r="F37" s="116">
        <f t="shared" si="1"/>
        <v>-1</v>
      </c>
      <c r="G37" s="115">
        <v>2305</v>
      </c>
      <c r="H37" s="116" t="str">
        <f t="shared" si="1"/>
        <v>-</v>
      </c>
      <c r="I37" s="115">
        <v>23736</v>
      </c>
      <c r="J37" s="116">
        <f t="shared" si="1"/>
        <v>9.2976138828633399</v>
      </c>
      <c r="K37" s="115">
        <v>22490</v>
      </c>
      <c r="L37" s="116">
        <f t="shared" si="1"/>
        <v>-5.2494101786316194E-2</v>
      </c>
      <c r="M37" s="115">
        <v>13444</v>
      </c>
      <c r="N37" s="116">
        <v>-0.40222321031569586</v>
      </c>
      <c r="O37" s="116">
        <v>5.9333385863998167E-2</v>
      </c>
    </row>
    <row r="38" spans="2:16" x14ac:dyDescent="0.25">
      <c r="B38" s="114" t="s">
        <v>85</v>
      </c>
      <c r="C38" s="115">
        <v>14311</v>
      </c>
      <c r="D38" s="116">
        <v>0.13041074249605056</v>
      </c>
      <c r="E38" s="115">
        <v>6593</v>
      </c>
      <c r="F38" s="116">
        <f t="shared" si="1"/>
        <v>-0.53930542938997972</v>
      </c>
      <c r="G38" s="115">
        <v>6327</v>
      </c>
      <c r="H38" s="116">
        <f t="shared" si="1"/>
        <v>-4.0345821325648457E-2</v>
      </c>
      <c r="I38" s="115">
        <v>14117</v>
      </c>
      <c r="J38" s="116">
        <f t="shared" si="1"/>
        <v>1.2312312312312312</v>
      </c>
      <c r="K38" s="115">
        <v>10339</v>
      </c>
      <c r="L38" s="116">
        <f t="shared" si="1"/>
        <v>-0.26762059927746684</v>
      </c>
      <c r="M38" s="115">
        <v>21855</v>
      </c>
      <c r="N38" s="116">
        <v>1.1138407969822999</v>
      </c>
      <c r="O38" s="116">
        <v>0.52714694989867938</v>
      </c>
    </row>
    <row r="39" spans="2:16" x14ac:dyDescent="0.25">
      <c r="B39" s="114" t="s">
        <v>87</v>
      </c>
      <c r="C39" s="115">
        <v>11734</v>
      </c>
      <c r="D39" s="116">
        <v>8.3972286374133898E-2</v>
      </c>
      <c r="E39" s="115">
        <v>6206</v>
      </c>
      <c r="F39" s="116">
        <f t="shared" si="1"/>
        <v>-0.47110959604567926</v>
      </c>
      <c r="G39" s="115">
        <v>7499</v>
      </c>
      <c r="H39" s="116">
        <f t="shared" si="1"/>
        <v>0.20834676119883988</v>
      </c>
      <c r="I39" s="115">
        <v>10282</v>
      </c>
      <c r="J39" s="116">
        <f t="shared" si="1"/>
        <v>0.37111614881984267</v>
      </c>
      <c r="K39" s="115">
        <v>15797</v>
      </c>
      <c r="L39" s="116">
        <f t="shared" si="1"/>
        <v>0.53637424625559227</v>
      </c>
      <c r="M39" s="115">
        <v>14091</v>
      </c>
      <c r="N39" s="116">
        <v>-0.1079951889599291</v>
      </c>
      <c r="O39" s="116">
        <v>0.20086926879154587</v>
      </c>
    </row>
    <row r="40" spans="2:16" x14ac:dyDescent="0.25">
      <c r="B40" s="114" t="s">
        <v>89</v>
      </c>
      <c r="C40" s="115">
        <v>13046</v>
      </c>
      <c r="D40" s="116">
        <v>0.14398456681866012</v>
      </c>
      <c r="E40" s="115">
        <v>4531</v>
      </c>
      <c r="F40" s="116">
        <f t="shared" si="1"/>
        <v>-0.65269047984056416</v>
      </c>
      <c r="G40" s="115">
        <v>11557</v>
      </c>
      <c r="H40" s="116">
        <f t="shared" si="1"/>
        <v>1.5506510704038843</v>
      </c>
      <c r="I40" s="115">
        <v>13795</v>
      </c>
      <c r="J40" s="116">
        <f t="shared" si="1"/>
        <v>0.19364887081422522</v>
      </c>
      <c r="K40" s="115">
        <v>16481</v>
      </c>
      <c r="L40" s="116">
        <f t="shared" si="1"/>
        <v>0.19470822761870243</v>
      </c>
      <c r="M40" s="115"/>
      <c r="N40" s="116" t="s">
        <v>223</v>
      </c>
      <c r="O40" s="116" t="s">
        <v>223</v>
      </c>
    </row>
    <row r="41" spans="2:16" x14ac:dyDescent="0.25">
      <c r="B41" s="114" t="s">
        <v>91</v>
      </c>
      <c r="C41" s="115">
        <v>9283</v>
      </c>
      <c r="D41" s="116">
        <v>-0.1091170825335892</v>
      </c>
      <c r="E41" s="115">
        <v>2895</v>
      </c>
      <c r="F41" s="116">
        <f t="shared" si="1"/>
        <v>-0.6881396100398578</v>
      </c>
      <c r="G41" s="115">
        <v>10194</v>
      </c>
      <c r="H41" s="116">
        <f t="shared" si="1"/>
        <v>2.5212435233160622</v>
      </c>
      <c r="I41" s="115">
        <v>14034</v>
      </c>
      <c r="J41" s="116">
        <f t="shared" si="1"/>
        <v>0.37669217186580339</v>
      </c>
      <c r="K41" s="115">
        <v>11754</v>
      </c>
      <c r="L41" s="116">
        <f t="shared" si="1"/>
        <v>-0.16246259085079096</v>
      </c>
      <c r="M41" s="115"/>
      <c r="N41" s="116" t="s">
        <v>223</v>
      </c>
      <c r="O41" s="116" t="s">
        <v>223</v>
      </c>
    </row>
    <row r="42" spans="2:16" x14ac:dyDescent="0.25">
      <c r="B42" s="114" t="s">
        <v>93</v>
      </c>
      <c r="C42" s="115">
        <v>10668</v>
      </c>
      <c r="D42" s="116">
        <v>1.4357706570314654E-2</v>
      </c>
      <c r="E42" s="115">
        <v>8080</v>
      </c>
      <c r="F42" s="116">
        <f t="shared" si="1"/>
        <v>-0.24259467566554183</v>
      </c>
      <c r="G42" s="115">
        <v>7535</v>
      </c>
      <c r="H42" s="116">
        <f t="shared" si="1"/>
        <v>-6.7450495049504955E-2</v>
      </c>
      <c r="I42" s="115">
        <v>13354</v>
      </c>
      <c r="J42" s="116">
        <f t="shared" si="1"/>
        <v>0.77226277372262775</v>
      </c>
      <c r="K42" s="115">
        <v>11656</v>
      </c>
      <c r="L42" s="116">
        <f t="shared" si="1"/>
        <v>-0.12715291298487341</v>
      </c>
      <c r="M42" s="115"/>
      <c r="N42" s="116" t="s">
        <v>223</v>
      </c>
      <c r="O42" s="116" t="s">
        <v>223</v>
      </c>
    </row>
    <row r="43" spans="2:16" ht="15.75" x14ac:dyDescent="0.25">
      <c r="B43" s="117" t="s">
        <v>30</v>
      </c>
      <c r="C43" s="118">
        <v>135352</v>
      </c>
      <c r="D43" s="119">
        <v>4.2216006469659728E-3</v>
      </c>
      <c r="E43" s="118">
        <v>54073</v>
      </c>
      <c r="F43" s="119">
        <f t="shared" si="1"/>
        <v>-0.60050091612979495</v>
      </c>
      <c r="G43" s="118">
        <v>62020</v>
      </c>
      <c r="H43" s="119">
        <f t="shared" si="1"/>
        <v>0.14696798772030406</v>
      </c>
      <c r="I43" s="118">
        <v>151473</v>
      </c>
      <c r="J43" s="119">
        <f t="shared" si="1"/>
        <v>1.4423250564334085</v>
      </c>
      <c r="K43" s="118">
        <v>170958</v>
      </c>
      <c r="L43" s="119">
        <f t="shared" si="1"/>
        <v>0.12863678675407497</v>
      </c>
      <c r="M43" s="118">
        <v>146251</v>
      </c>
      <c r="N43" s="119">
        <v>0.11584914585669925</v>
      </c>
      <c r="O43" s="119">
        <v>0.42886033901616916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K46" s="79"/>
    </row>
    <row r="48" spans="2:16" ht="48.75" customHeight="1" thickBot="1" x14ac:dyDescent="0.3">
      <c r="B48" s="267" t="s">
        <v>246</v>
      </c>
      <c r="C48" s="267"/>
      <c r="D48" s="267"/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O48" s="267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89" t="s">
        <v>61</v>
      </c>
      <c r="D50" s="290"/>
      <c r="E50" s="290"/>
      <c r="F50" s="290"/>
      <c r="G50" s="290"/>
      <c r="H50" s="290"/>
      <c r="I50" s="290"/>
      <c r="J50" s="290"/>
      <c r="K50" s="290"/>
      <c r="L50" s="290"/>
      <c r="M50" s="290"/>
      <c r="N50" s="290"/>
      <c r="O50" s="291"/>
    </row>
    <row r="51" spans="1:16" ht="22.5" thickTop="1" thickBot="1" x14ac:dyDescent="0.3">
      <c r="B51" s="109"/>
      <c r="C51" s="292">
        <f>2019</f>
        <v>2019</v>
      </c>
      <c r="D51" s="293"/>
      <c r="E51" s="294">
        <v>2020</v>
      </c>
      <c r="F51" s="293"/>
      <c r="G51" s="294">
        <v>2021</v>
      </c>
      <c r="H51" s="293"/>
      <c r="I51" s="294">
        <v>2022</v>
      </c>
      <c r="J51" s="293"/>
      <c r="K51" s="294">
        <v>2023</v>
      </c>
      <c r="L51" s="293"/>
      <c r="M51" s="294">
        <v>2024</v>
      </c>
      <c r="N51" s="295"/>
      <c r="O51" s="296"/>
    </row>
    <row r="52" spans="1:16" ht="16.5" thickTop="1" thickBot="1" x14ac:dyDescent="0.3">
      <c r="B52" s="85"/>
      <c r="C52" s="111" t="s">
        <v>69</v>
      </c>
      <c r="D52" s="112" t="str">
        <f>CONCATENATE("var ",RIGHT(2019,2),"/",RIGHT(2018,2))</f>
        <v>var 19/18</v>
      </c>
      <c r="E52" s="113" t="s">
        <v>69</v>
      </c>
      <c r="F52" s="112" t="str">
        <f>CONCATENATE("var ",RIGHT(E51,2),"/",RIGHT(E51-1,2))</f>
        <v>var 20/19</v>
      </c>
      <c r="G52" s="113" t="s">
        <v>69</v>
      </c>
      <c r="H52" s="112" t="str">
        <f>CONCATENATE("var ",RIGHT(G51,2),"/",RIGHT(G51-1,2))</f>
        <v>var 21/20</v>
      </c>
      <c r="I52" s="113" t="s">
        <v>69</v>
      </c>
      <c r="J52" s="112" t="str">
        <f>CONCATENATE("var ",RIGHT(I51,2),"/",RIGHT(I51-1,2))</f>
        <v>var 22/21</v>
      </c>
      <c r="K52" s="113" t="s">
        <v>69</v>
      </c>
      <c r="L52" s="112" t="str">
        <f>CONCATENATE("var ",RIGHT(K51,2),"/",RIGHT(K51-1,2))</f>
        <v>var 23/22</v>
      </c>
      <c r="M52" s="113" t="s">
        <v>69</v>
      </c>
      <c r="N52" s="112" t="s">
        <v>267</v>
      </c>
      <c r="O52" s="112" t="s">
        <v>268</v>
      </c>
    </row>
    <row r="53" spans="1:16" x14ac:dyDescent="0.25">
      <c r="A53" s="1">
        <v>1</v>
      </c>
      <c r="B53" s="114" t="s">
        <v>71</v>
      </c>
      <c r="C53" s="115">
        <v>8730</v>
      </c>
      <c r="D53" s="116">
        <v>9.0977255686078395E-2</v>
      </c>
      <c r="E53" s="115">
        <v>8651</v>
      </c>
      <c r="F53" s="116">
        <f t="shared" ref="F53:L65" si="2">IFERROR(E53/C53-1,"-")</f>
        <v>-9.0492554410079862E-3</v>
      </c>
      <c r="G53" s="115">
        <v>1150</v>
      </c>
      <c r="H53" s="116">
        <f t="shared" si="2"/>
        <v>-0.86706739105305741</v>
      </c>
      <c r="I53" s="115">
        <v>0</v>
      </c>
      <c r="J53" s="116">
        <f t="shared" si="2"/>
        <v>-1</v>
      </c>
      <c r="K53" s="115">
        <v>0</v>
      </c>
      <c r="L53" s="116" t="str">
        <f t="shared" si="2"/>
        <v>-</v>
      </c>
      <c r="M53" s="115">
        <v>0</v>
      </c>
      <c r="N53" s="116" t="s">
        <v>223</v>
      </c>
      <c r="O53" s="116">
        <v>-1</v>
      </c>
    </row>
    <row r="54" spans="1:16" x14ac:dyDescent="0.25">
      <c r="A54" s="1">
        <v>2</v>
      </c>
      <c r="B54" s="114" t="s">
        <v>73</v>
      </c>
      <c r="C54" s="115">
        <v>9521</v>
      </c>
      <c r="D54" s="116">
        <v>6.3323654232745108E-2</v>
      </c>
      <c r="E54" s="115">
        <v>10563</v>
      </c>
      <c r="F54" s="116">
        <f t="shared" si="2"/>
        <v>0.10944228547421497</v>
      </c>
      <c r="G54" s="115">
        <v>1496</v>
      </c>
      <c r="H54" s="116">
        <f t="shared" si="2"/>
        <v>-0.85837356811511878</v>
      </c>
      <c r="I54" s="115">
        <v>0</v>
      </c>
      <c r="J54" s="116">
        <f t="shared" si="2"/>
        <v>-1</v>
      </c>
      <c r="K54" s="115">
        <v>0</v>
      </c>
      <c r="L54" s="116" t="str">
        <f t="shared" si="2"/>
        <v>-</v>
      </c>
      <c r="M54" s="115">
        <v>0</v>
      </c>
      <c r="N54" s="116" t="s">
        <v>223</v>
      </c>
      <c r="O54" s="116">
        <v>-1</v>
      </c>
    </row>
    <row r="55" spans="1:16" x14ac:dyDescent="0.25">
      <c r="A55" s="1">
        <v>3</v>
      </c>
      <c r="B55" s="114" t="s">
        <v>75</v>
      </c>
      <c r="C55" s="115">
        <v>9304</v>
      </c>
      <c r="D55" s="116">
        <v>-0.20742823068404459</v>
      </c>
      <c r="E55" s="115">
        <v>2181</v>
      </c>
      <c r="F55" s="116">
        <f t="shared" si="2"/>
        <v>-0.76558469475494406</v>
      </c>
      <c r="G55" s="115">
        <v>2921</v>
      </c>
      <c r="H55" s="116">
        <f t="shared" si="2"/>
        <v>0.33929390187987152</v>
      </c>
      <c r="I55" s="115">
        <v>0</v>
      </c>
      <c r="J55" s="116">
        <f t="shared" si="2"/>
        <v>-1</v>
      </c>
      <c r="K55" s="115">
        <v>0</v>
      </c>
      <c r="L55" s="116" t="str">
        <f t="shared" si="2"/>
        <v>-</v>
      </c>
      <c r="M55" s="115">
        <v>0</v>
      </c>
      <c r="N55" s="116" t="s">
        <v>223</v>
      </c>
      <c r="O55" s="116">
        <v>-1</v>
      </c>
    </row>
    <row r="56" spans="1:16" x14ac:dyDescent="0.25">
      <c r="A56" s="1">
        <v>4</v>
      </c>
      <c r="B56" s="114" t="s">
        <v>77</v>
      </c>
      <c r="C56" s="115">
        <v>9801</v>
      </c>
      <c r="D56" s="116">
        <v>-0.13495145631067962</v>
      </c>
      <c r="E56" s="115">
        <v>0</v>
      </c>
      <c r="F56" s="116">
        <f t="shared" si="2"/>
        <v>-1</v>
      </c>
      <c r="G56" s="115">
        <v>3549</v>
      </c>
      <c r="H56" s="116" t="str">
        <f t="shared" si="2"/>
        <v>-</v>
      </c>
      <c r="I56" s="115">
        <v>0</v>
      </c>
      <c r="J56" s="116">
        <f t="shared" si="2"/>
        <v>-1</v>
      </c>
      <c r="K56" s="115">
        <v>0</v>
      </c>
      <c r="L56" s="116" t="str">
        <f t="shared" si="2"/>
        <v>-</v>
      </c>
      <c r="M56" s="115">
        <v>0</v>
      </c>
      <c r="N56" s="116" t="s">
        <v>223</v>
      </c>
      <c r="O56" s="116">
        <v>-1</v>
      </c>
    </row>
    <row r="57" spans="1:16" x14ac:dyDescent="0.25">
      <c r="A57" s="1">
        <v>5</v>
      </c>
      <c r="B57" s="114" t="s">
        <v>79</v>
      </c>
      <c r="C57" s="115">
        <v>9600</v>
      </c>
      <c r="D57" s="116">
        <v>-3.9807961592318475E-2</v>
      </c>
      <c r="E57" s="115">
        <v>0</v>
      </c>
      <c r="F57" s="116">
        <f t="shared" si="2"/>
        <v>-1</v>
      </c>
      <c r="G57" s="115">
        <v>4248</v>
      </c>
      <c r="H57" s="116" t="str">
        <f t="shared" si="2"/>
        <v>-</v>
      </c>
      <c r="I57" s="115">
        <v>0</v>
      </c>
      <c r="J57" s="116">
        <f t="shared" si="2"/>
        <v>-1</v>
      </c>
      <c r="K57" s="115">
        <v>6778</v>
      </c>
      <c r="L57" s="116" t="str">
        <f t="shared" si="2"/>
        <v>-</v>
      </c>
      <c r="M57" s="115">
        <v>0</v>
      </c>
      <c r="N57" s="116">
        <v>-1</v>
      </c>
      <c r="O57" s="116">
        <v>-1</v>
      </c>
    </row>
    <row r="58" spans="1:16" x14ac:dyDescent="0.25">
      <c r="A58" s="1">
        <v>6</v>
      </c>
      <c r="B58" s="114" t="s">
        <v>81</v>
      </c>
      <c r="C58" s="115">
        <v>10049</v>
      </c>
      <c r="D58" s="116">
        <v>1.813576494427549E-2</v>
      </c>
      <c r="E58" s="115">
        <v>0</v>
      </c>
      <c r="F58" s="116">
        <f t="shared" si="2"/>
        <v>-1</v>
      </c>
      <c r="G58" s="115">
        <v>3239</v>
      </c>
      <c r="H58" s="116" t="str">
        <f t="shared" si="2"/>
        <v>-</v>
      </c>
      <c r="I58" s="115">
        <v>0</v>
      </c>
      <c r="J58" s="116">
        <f t="shared" si="2"/>
        <v>-1</v>
      </c>
      <c r="K58" s="115">
        <v>14510</v>
      </c>
      <c r="L58" s="116" t="str">
        <f t="shared" si="2"/>
        <v>-</v>
      </c>
      <c r="M58" s="115">
        <v>0</v>
      </c>
      <c r="N58" s="116">
        <v>-1</v>
      </c>
      <c r="O58" s="116">
        <v>-1</v>
      </c>
    </row>
    <row r="59" spans="1:16" x14ac:dyDescent="0.25">
      <c r="A59" s="1">
        <v>7</v>
      </c>
      <c r="B59" s="114" t="s">
        <v>83</v>
      </c>
      <c r="C59" s="115">
        <v>11666</v>
      </c>
      <c r="D59" s="116">
        <v>0.13031682976455761</v>
      </c>
      <c r="E59" s="115">
        <v>0</v>
      </c>
      <c r="F59" s="116">
        <f t="shared" si="2"/>
        <v>-1</v>
      </c>
      <c r="G59" s="115">
        <v>2305</v>
      </c>
      <c r="H59" s="116" t="str">
        <f t="shared" si="2"/>
        <v>-</v>
      </c>
      <c r="I59" s="115">
        <v>0</v>
      </c>
      <c r="J59" s="116">
        <f t="shared" si="2"/>
        <v>-1</v>
      </c>
      <c r="K59" s="115">
        <v>22490</v>
      </c>
      <c r="L59" s="116" t="str">
        <f t="shared" si="2"/>
        <v>-</v>
      </c>
      <c r="M59" s="115">
        <v>0</v>
      </c>
      <c r="N59" s="116">
        <v>-1</v>
      </c>
      <c r="O59" s="116">
        <v>-1</v>
      </c>
    </row>
    <row r="60" spans="1:16" x14ac:dyDescent="0.25">
      <c r="A60" s="1">
        <v>8</v>
      </c>
      <c r="B60" s="114" t="s">
        <v>85</v>
      </c>
      <c r="C60" s="115">
        <v>13085</v>
      </c>
      <c r="D60" s="116">
        <v>0.14299440950384357</v>
      </c>
      <c r="E60" s="115">
        <v>6593</v>
      </c>
      <c r="F60" s="116">
        <f t="shared" si="2"/>
        <v>-0.49614061902942297</v>
      </c>
      <c r="G60" s="115">
        <v>6327</v>
      </c>
      <c r="H60" s="116">
        <f t="shared" si="2"/>
        <v>-4.0345821325648457E-2</v>
      </c>
      <c r="I60" s="115">
        <v>0</v>
      </c>
      <c r="J60" s="116">
        <f t="shared" si="2"/>
        <v>-1</v>
      </c>
      <c r="K60" s="115">
        <v>10339</v>
      </c>
      <c r="L60" s="116" t="str">
        <f t="shared" si="2"/>
        <v>-</v>
      </c>
      <c r="M60" s="115">
        <v>0</v>
      </c>
      <c r="N60" s="116">
        <v>-1</v>
      </c>
      <c r="O60" s="116">
        <v>-1</v>
      </c>
    </row>
    <row r="61" spans="1:16" x14ac:dyDescent="0.25">
      <c r="A61" s="1">
        <v>9</v>
      </c>
      <c r="B61" s="114" t="s">
        <v>87</v>
      </c>
      <c r="C61" s="115">
        <v>10701</v>
      </c>
      <c r="D61" s="116">
        <v>9.8439745432149506E-2</v>
      </c>
      <c r="E61" s="115">
        <v>0</v>
      </c>
      <c r="F61" s="116">
        <f t="shared" si="2"/>
        <v>-1</v>
      </c>
      <c r="G61" s="115">
        <v>7499</v>
      </c>
      <c r="H61" s="116" t="str">
        <f t="shared" si="2"/>
        <v>-</v>
      </c>
      <c r="I61" s="115">
        <v>0</v>
      </c>
      <c r="J61" s="116">
        <f t="shared" si="2"/>
        <v>-1</v>
      </c>
      <c r="K61" s="115">
        <v>15797</v>
      </c>
      <c r="L61" s="116" t="str">
        <f t="shared" si="2"/>
        <v>-</v>
      </c>
      <c r="M61" s="115">
        <v>0</v>
      </c>
      <c r="N61" s="116">
        <v>-1</v>
      </c>
      <c r="O61" s="116">
        <v>-1</v>
      </c>
    </row>
    <row r="62" spans="1:16" x14ac:dyDescent="0.25">
      <c r="A62" s="1">
        <v>10</v>
      </c>
      <c r="B62" s="114" t="s">
        <v>89</v>
      </c>
      <c r="C62" s="115">
        <v>11878</v>
      </c>
      <c r="D62" s="116">
        <v>0.17919189913630507</v>
      </c>
      <c r="E62" s="115">
        <v>0</v>
      </c>
      <c r="F62" s="116">
        <f t="shared" si="2"/>
        <v>-1</v>
      </c>
      <c r="G62" s="115">
        <v>11557</v>
      </c>
      <c r="H62" s="116" t="str">
        <f t="shared" si="2"/>
        <v>-</v>
      </c>
      <c r="I62" s="115">
        <v>0</v>
      </c>
      <c r="J62" s="116">
        <f t="shared" si="2"/>
        <v>-1</v>
      </c>
      <c r="K62" s="115">
        <v>16481</v>
      </c>
      <c r="L62" s="116" t="str">
        <f t="shared" si="2"/>
        <v>-</v>
      </c>
      <c r="M62" s="115"/>
      <c r="N62" s="116" t="s">
        <v>223</v>
      </c>
      <c r="O62" s="116" t="s">
        <v>223</v>
      </c>
    </row>
    <row r="63" spans="1:16" x14ac:dyDescent="0.25">
      <c r="A63" s="1">
        <v>11</v>
      </c>
      <c r="B63" s="114" t="s">
        <v>91</v>
      </c>
      <c r="C63" s="115">
        <v>8353</v>
      </c>
      <c r="D63" s="116">
        <v>-0.10615302300695562</v>
      </c>
      <c r="E63" s="115">
        <v>2895</v>
      </c>
      <c r="F63" s="116">
        <f t="shared" si="2"/>
        <v>-0.65341793367652334</v>
      </c>
      <c r="G63" s="115">
        <v>0</v>
      </c>
      <c r="H63" s="116">
        <f t="shared" si="2"/>
        <v>-1</v>
      </c>
      <c r="I63" s="115">
        <v>0</v>
      </c>
      <c r="J63" s="116" t="str">
        <f t="shared" si="2"/>
        <v>-</v>
      </c>
      <c r="K63" s="115">
        <v>11754</v>
      </c>
      <c r="L63" s="116" t="str">
        <f t="shared" si="2"/>
        <v>-</v>
      </c>
      <c r="M63" s="115"/>
      <c r="N63" s="116" t="s">
        <v>223</v>
      </c>
      <c r="O63" s="116" t="s">
        <v>223</v>
      </c>
    </row>
    <row r="64" spans="1:16" x14ac:dyDescent="0.25">
      <c r="A64" s="1">
        <v>12</v>
      </c>
      <c r="B64" s="114" t="s">
        <v>93</v>
      </c>
      <c r="C64" s="115">
        <v>9869</v>
      </c>
      <c r="D64" s="116">
        <v>3.7531539108494494E-2</v>
      </c>
      <c r="E64" s="115">
        <v>8080</v>
      </c>
      <c r="F64" s="116">
        <f t="shared" si="2"/>
        <v>-0.1812746985510183</v>
      </c>
      <c r="G64" s="115">
        <v>0</v>
      </c>
      <c r="H64" s="116">
        <f t="shared" si="2"/>
        <v>-1</v>
      </c>
      <c r="I64" s="115">
        <v>0</v>
      </c>
      <c r="J64" s="116" t="str">
        <f t="shared" si="2"/>
        <v>-</v>
      </c>
      <c r="K64" s="115">
        <v>10343</v>
      </c>
      <c r="L64" s="116" t="str">
        <f t="shared" si="2"/>
        <v>-</v>
      </c>
      <c r="M64" s="115"/>
      <c r="N64" s="116" t="s">
        <v>223</v>
      </c>
      <c r="O64" s="116" t="s">
        <v>223</v>
      </c>
    </row>
    <row r="65" spans="1:16" ht="15.75" x14ac:dyDescent="0.25">
      <c r="B65" s="117" t="s">
        <v>30</v>
      </c>
      <c r="C65" s="118">
        <v>122557</v>
      </c>
      <c r="D65" s="119">
        <v>1.8473581863812427E-2</v>
      </c>
      <c r="E65" s="118">
        <v>0</v>
      </c>
      <c r="F65" s="119">
        <f t="shared" si="2"/>
        <v>-1</v>
      </c>
      <c r="G65" s="118">
        <v>0</v>
      </c>
      <c r="H65" s="119" t="str">
        <f t="shared" si="2"/>
        <v>-</v>
      </c>
      <c r="I65" s="118">
        <v>0</v>
      </c>
      <c r="J65" s="119" t="str">
        <f t="shared" si="2"/>
        <v>-</v>
      </c>
      <c r="K65" s="118">
        <v>0</v>
      </c>
      <c r="L65" s="119" t="str">
        <f t="shared" si="2"/>
        <v>-</v>
      </c>
      <c r="M65" s="118">
        <v>0</v>
      </c>
      <c r="N65" s="119">
        <v>-1</v>
      </c>
      <c r="O65" s="119">
        <v>-1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67" t="s">
        <v>247</v>
      </c>
      <c r="C70" s="267"/>
      <c r="D70" s="267"/>
      <c r="E70" s="267"/>
      <c r="F70" s="267"/>
      <c r="G70" s="267"/>
      <c r="H70" s="267"/>
      <c r="I70" s="267"/>
      <c r="J70" s="267"/>
      <c r="K70" s="267"/>
      <c r="L70" s="267"/>
      <c r="M70" s="267"/>
      <c r="N70" s="267"/>
      <c r="O70" s="267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89" t="s">
        <v>62</v>
      </c>
      <c r="D72" s="290"/>
      <c r="E72" s="290"/>
      <c r="F72" s="290"/>
      <c r="G72" s="290"/>
      <c r="H72" s="290"/>
      <c r="I72" s="290"/>
      <c r="J72" s="290"/>
      <c r="K72" s="290"/>
      <c r="L72" s="290"/>
      <c r="M72" s="290"/>
      <c r="N72" s="290"/>
      <c r="O72" s="291"/>
    </row>
    <row r="73" spans="1:16" ht="22.5" thickTop="1" thickBot="1" x14ac:dyDescent="0.3">
      <c r="B73" s="109"/>
      <c r="C73" s="292">
        <f>2019</f>
        <v>2019</v>
      </c>
      <c r="D73" s="293"/>
      <c r="E73" s="294">
        <v>2020</v>
      </c>
      <c r="F73" s="293"/>
      <c r="G73" s="294">
        <v>2021</v>
      </c>
      <c r="H73" s="293"/>
      <c r="I73" s="294">
        <v>2022</v>
      </c>
      <c r="J73" s="293"/>
      <c r="K73" s="294">
        <v>2023</v>
      </c>
      <c r="L73" s="293"/>
      <c r="M73" s="294">
        <v>2024</v>
      </c>
      <c r="N73" s="295"/>
      <c r="O73" s="296"/>
    </row>
    <row r="74" spans="1:16" ht="16.5" thickTop="1" thickBot="1" x14ac:dyDescent="0.3">
      <c r="B74" s="85"/>
      <c r="C74" s="111" t="s">
        <v>69</v>
      </c>
      <c r="D74" s="112" t="str">
        <f>CONCATENATE("var ",RIGHT(2019,2),"/",RIGHT(2018,2))</f>
        <v>var 19/18</v>
      </c>
      <c r="E74" s="113" t="s">
        <v>69</v>
      </c>
      <c r="F74" s="112" t="str">
        <f>CONCATENATE("var ",RIGHT(E73,2),"/",RIGHT(E73-1,2))</f>
        <v>var 20/19</v>
      </c>
      <c r="G74" s="113" t="s">
        <v>69</v>
      </c>
      <c r="H74" s="112" t="str">
        <f>CONCATENATE("var ",RIGHT(G73,2),"/",RIGHT(G73-1,2))</f>
        <v>var 21/20</v>
      </c>
      <c r="I74" s="113" t="s">
        <v>69</v>
      </c>
      <c r="J74" s="112" t="str">
        <f>CONCATENATE("var ",RIGHT(I73,2),"/",RIGHT(I73-1,2))</f>
        <v>var 22/21</v>
      </c>
      <c r="K74" s="113" t="s">
        <v>69</v>
      </c>
      <c r="L74" s="112" t="str">
        <f>CONCATENATE("var ",RIGHT(K73,2),"/",RIGHT(K73-1,2))</f>
        <v>var 23/22</v>
      </c>
      <c r="M74" s="113" t="s">
        <v>69</v>
      </c>
      <c r="N74" s="112" t="s">
        <v>267</v>
      </c>
      <c r="O74" s="112" t="s">
        <v>268</v>
      </c>
    </row>
    <row r="75" spans="1:16" x14ac:dyDescent="0.25">
      <c r="A75" s="1">
        <v>1</v>
      </c>
      <c r="B75" s="114" t="s">
        <v>71</v>
      </c>
      <c r="C75" s="115">
        <v>952</v>
      </c>
      <c r="D75" s="116">
        <v>-0.16783216783216781</v>
      </c>
      <c r="E75" s="115">
        <v>848</v>
      </c>
      <c r="F75" s="116">
        <f t="shared" ref="F75:L87" si="3">IFERROR(E75/C75-1,"-")</f>
        <v>-0.10924369747899154</v>
      </c>
      <c r="G75" s="115">
        <v>0</v>
      </c>
      <c r="H75" s="116">
        <f t="shared" si="3"/>
        <v>-1</v>
      </c>
      <c r="I75" s="115">
        <v>0</v>
      </c>
      <c r="J75" s="116" t="str">
        <f t="shared" si="3"/>
        <v>-</v>
      </c>
      <c r="K75" s="115">
        <v>0</v>
      </c>
      <c r="L75" s="116" t="str">
        <f t="shared" si="3"/>
        <v>-</v>
      </c>
      <c r="M75" s="115">
        <v>0</v>
      </c>
      <c r="N75" s="116" t="s">
        <v>223</v>
      </c>
      <c r="O75" s="116">
        <v>-1</v>
      </c>
    </row>
    <row r="76" spans="1:16" x14ac:dyDescent="0.25">
      <c r="A76" s="1">
        <v>2</v>
      </c>
      <c r="B76" s="114" t="s">
        <v>73</v>
      </c>
      <c r="C76" s="115">
        <v>1011</v>
      </c>
      <c r="D76" s="116">
        <v>-0.12694300518134716</v>
      </c>
      <c r="E76" s="115">
        <v>790</v>
      </c>
      <c r="F76" s="116">
        <f t="shared" si="3"/>
        <v>-0.21859545004945602</v>
      </c>
      <c r="G76" s="115">
        <v>0</v>
      </c>
      <c r="H76" s="116">
        <f t="shared" si="3"/>
        <v>-1</v>
      </c>
      <c r="I76" s="115">
        <v>0</v>
      </c>
      <c r="J76" s="116" t="str">
        <f t="shared" si="3"/>
        <v>-</v>
      </c>
      <c r="K76" s="115">
        <v>0</v>
      </c>
      <c r="L76" s="116" t="str">
        <f t="shared" si="3"/>
        <v>-</v>
      </c>
      <c r="M76" s="115">
        <v>0</v>
      </c>
      <c r="N76" s="116" t="s">
        <v>223</v>
      </c>
      <c r="O76" s="116">
        <v>-1</v>
      </c>
    </row>
    <row r="77" spans="1:16" x14ac:dyDescent="0.25">
      <c r="A77" s="1">
        <v>3</v>
      </c>
      <c r="B77" s="114" t="s">
        <v>75</v>
      </c>
      <c r="C77" s="115">
        <v>1192</v>
      </c>
      <c r="D77" s="116">
        <v>-0.12929145361577798</v>
      </c>
      <c r="E77" s="115">
        <v>302</v>
      </c>
      <c r="F77" s="116">
        <f t="shared" si="3"/>
        <v>-0.74664429530201337</v>
      </c>
      <c r="G77" s="115">
        <v>0</v>
      </c>
      <c r="H77" s="116">
        <f t="shared" si="3"/>
        <v>-1</v>
      </c>
      <c r="I77" s="115">
        <v>0</v>
      </c>
      <c r="J77" s="116" t="str">
        <f t="shared" si="3"/>
        <v>-</v>
      </c>
      <c r="K77" s="115">
        <v>0</v>
      </c>
      <c r="L77" s="116" t="str">
        <f t="shared" si="3"/>
        <v>-</v>
      </c>
      <c r="M77" s="115">
        <v>0</v>
      </c>
      <c r="N77" s="116" t="s">
        <v>223</v>
      </c>
      <c r="O77" s="116">
        <v>-1</v>
      </c>
    </row>
    <row r="78" spans="1:16" x14ac:dyDescent="0.25">
      <c r="A78" s="1">
        <v>4</v>
      </c>
      <c r="B78" s="114" t="s">
        <v>77</v>
      </c>
      <c r="C78" s="115">
        <v>1219</v>
      </c>
      <c r="D78" s="116">
        <v>-5.0623052959501535E-2</v>
      </c>
      <c r="E78" s="115">
        <v>0</v>
      </c>
      <c r="F78" s="116">
        <f t="shared" si="3"/>
        <v>-1</v>
      </c>
      <c r="G78" s="115">
        <v>0</v>
      </c>
      <c r="H78" s="116" t="str">
        <f t="shared" si="3"/>
        <v>-</v>
      </c>
      <c r="I78" s="115">
        <v>0</v>
      </c>
      <c r="J78" s="116" t="str">
        <f t="shared" si="3"/>
        <v>-</v>
      </c>
      <c r="K78" s="115">
        <v>0</v>
      </c>
      <c r="L78" s="116" t="str">
        <f t="shared" si="3"/>
        <v>-</v>
      </c>
      <c r="M78" s="115">
        <v>0</v>
      </c>
      <c r="N78" s="116" t="s">
        <v>223</v>
      </c>
      <c r="O78" s="116">
        <v>-1</v>
      </c>
    </row>
    <row r="79" spans="1:16" x14ac:dyDescent="0.25">
      <c r="A79" s="1">
        <v>5</v>
      </c>
      <c r="B79" s="114" t="s">
        <v>79</v>
      </c>
      <c r="C79" s="115">
        <v>1016</v>
      </c>
      <c r="D79" s="116">
        <v>-0.10563380281690138</v>
      </c>
      <c r="E79" s="115">
        <v>0</v>
      </c>
      <c r="F79" s="116">
        <f t="shared" si="3"/>
        <v>-1</v>
      </c>
      <c r="G79" s="115">
        <v>0</v>
      </c>
      <c r="H79" s="116" t="str">
        <f t="shared" si="3"/>
        <v>-</v>
      </c>
      <c r="I79" s="115">
        <v>0</v>
      </c>
      <c r="J79" s="116" t="str">
        <f t="shared" si="3"/>
        <v>-</v>
      </c>
      <c r="K79" s="115">
        <v>0</v>
      </c>
      <c r="L79" s="116" t="str">
        <f t="shared" si="3"/>
        <v>-</v>
      </c>
      <c r="M79" s="115">
        <v>0</v>
      </c>
      <c r="N79" s="116" t="s">
        <v>223</v>
      </c>
      <c r="O79" s="116">
        <v>-1</v>
      </c>
    </row>
    <row r="80" spans="1:16" x14ac:dyDescent="0.25">
      <c r="A80" s="1">
        <v>6</v>
      </c>
      <c r="B80" s="114" t="s">
        <v>81</v>
      </c>
      <c r="C80" s="115">
        <v>1224</v>
      </c>
      <c r="D80" s="116">
        <v>-5.9907834101382451E-2</v>
      </c>
      <c r="E80" s="115">
        <v>0</v>
      </c>
      <c r="F80" s="116">
        <f t="shared" si="3"/>
        <v>-1</v>
      </c>
      <c r="G80" s="115">
        <v>0</v>
      </c>
      <c r="H80" s="116" t="str">
        <f t="shared" si="3"/>
        <v>-</v>
      </c>
      <c r="I80" s="115">
        <v>0</v>
      </c>
      <c r="J80" s="116" t="str">
        <f t="shared" si="3"/>
        <v>-</v>
      </c>
      <c r="K80" s="115">
        <v>0</v>
      </c>
      <c r="L80" s="116" t="str">
        <f t="shared" si="3"/>
        <v>-</v>
      </c>
      <c r="M80" s="115">
        <v>0</v>
      </c>
      <c r="N80" s="116" t="s">
        <v>223</v>
      </c>
      <c r="O80" s="116">
        <v>-1</v>
      </c>
    </row>
    <row r="81" spans="1:16" x14ac:dyDescent="0.25">
      <c r="A81" s="1">
        <v>7</v>
      </c>
      <c r="B81" s="114" t="s">
        <v>83</v>
      </c>
      <c r="C81" s="115">
        <v>1025</v>
      </c>
      <c r="D81" s="116">
        <v>-0.2407407407407407</v>
      </c>
      <c r="E81" s="115">
        <v>0</v>
      </c>
      <c r="F81" s="116">
        <f t="shared" si="3"/>
        <v>-1</v>
      </c>
      <c r="G81" s="115">
        <v>0</v>
      </c>
      <c r="H81" s="116" t="str">
        <f t="shared" si="3"/>
        <v>-</v>
      </c>
      <c r="I81" s="115">
        <v>0</v>
      </c>
      <c r="J81" s="116" t="str">
        <f t="shared" si="3"/>
        <v>-</v>
      </c>
      <c r="K81" s="115">
        <v>0</v>
      </c>
      <c r="L81" s="116" t="str">
        <f t="shared" si="3"/>
        <v>-</v>
      </c>
      <c r="M81" s="115">
        <v>0</v>
      </c>
      <c r="N81" s="116" t="s">
        <v>223</v>
      </c>
      <c r="O81" s="116">
        <v>-1</v>
      </c>
    </row>
    <row r="82" spans="1:16" x14ac:dyDescent="0.25">
      <c r="A82" s="1">
        <v>8</v>
      </c>
      <c r="B82" s="114" t="s">
        <v>85</v>
      </c>
      <c r="C82" s="115">
        <v>1226</v>
      </c>
      <c r="D82" s="116">
        <v>1.1551155115511635E-2</v>
      </c>
      <c r="E82" s="115">
        <v>0</v>
      </c>
      <c r="F82" s="116">
        <f t="shared" si="3"/>
        <v>-1</v>
      </c>
      <c r="G82" s="115">
        <v>0</v>
      </c>
      <c r="H82" s="116" t="str">
        <f t="shared" si="3"/>
        <v>-</v>
      </c>
      <c r="I82" s="115">
        <v>0</v>
      </c>
      <c r="J82" s="116" t="str">
        <f t="shared" si="3"/>
        <v>-</v>
      </c>
      <c r="K82" s="115">
        <v>0</v>
      </c>
      <c r="L82" s="116" t="str">
        <f t="shared" si="3"/>
        <v>-</v>
      </c>
      <c r="M82" s="115">
        <v>0</v>
      </c>
      <c r="N82" s="116" t="s">
        <v>223</v>
      </c>
      <c r="O82" s="116">
        <v>-1</v>
      </c>
    </row>
    <row r="83" spans="1:16" x14ac:dyDescent="0.25">
      <c r="A83" s="1">
        <v>9</v>
      </c>
      <c r="B83" s="114" t="s">
        <v>87</v>
      </c>
      <c r="C83" s="115">
        <v>1033</v>
      </c>
      <c r="D83" s="116">
        <v>-4.6168051708217916E-2</v>
      </c>
      <c r="E83" s="115">
        <v>0</v>
      </c>
      <c r="F83" s="116">
        <f t="shared" si="3"/>
        <v>-1</v>
      </c>
      <c r="G83" s="115">
        <v>0</v>
      </c>
      <c r="H83" s="116" t="str">
        <f t="shared" si="3"/>
        <v>-</v>
      </c>
      <c r="I83" s="115">
        <v>0</v>
      </c>
      <c r="J83" s="116" t="str">
        <f t="shared" si="3"/>
        <v>-</v>
      </c>
      <c r="K83" s="115">
        <v>0</v>
      </c>
      <c r="L83" s="116" t="str">
        <f t="shared" si="3"/>
        <v>-</v>
      </c>
      <c r="M83" s="115">
        <v>0</v>
      </c>
      <c r="N83" s="116" t="s">
        <v>223</v>
      </c>
      <c r="O83" s="116">
        <v>-1</v>
      </c>
    </row>
    <row r="84" spans="1:16" x14ac:dyDescent="0.25">
      <c r="A84" s="1">
        <v>10</v>
      </c>
      <c r="B84" s="114" t="s">
        <v>89</v>
      </c>
      <c r="C84" s="115">
        <v>1168</v>
      </c>
      <c r="D84" s="116">
        <v>-0.12246431254695722</v>
      </c>
      <c r="E84" s="115">
        <v>0</v>
      </c>
      <c r="F84" s="116">
        <f t="shared" si="3"/>
        <v>-1</v>
      </c>
      <c r="G84" s="115">
        <v>0</v>
      </c>
      <c r="H84" s="116" t="str">
        <f t="shared" si="3"/>
        <v>-</v>
      </c>
      <c r="I84" s="115">
        <v>0</v>
      </c>
      <c r="J84" s="116" t="str">
        <f t="shared" si="3"/>
        <v>-</v>
      </c>
      <c r="K84" s="115">
        <v>0</v>
      </c>
      <c r="L84" s="116" t="str">
        <f t="shared" si="3"/>
        <v>-</v>
      </c>
      <c r="M84" s="115"/>
      <c r="N84" s="116" t="s">
        <v>223</v>
      </c>
      <c r="O84" s="116" t="s">
        <v>223</v>
      </c>
    </row>
    <row r="85" spans="1:16" x14ac:dyDescent="0.25">
      <c r="A85" s="1">
        <v>11</v>
      </c>
      <c r="B85" s="114" t="s">
        <v>91</v>
      </c>
      <c r="C85" s="115">
        <v>930</v>
      </c>
      <c r="D85" s="116">
        <v>-0.1348837209302326</v>
      </c>
      <c r="E85" s="115">
        <v>0</v>
      </c>
      <c r="F85" s="116">
        <f t="shared" si="3"/>
        <v>-1</v>
      </c>
      <c r="G85" s="115">
        <v>0</v>
      </c>
      <c r="H85" s="116" t="str">
        <f t="shared" si="3"/>
        <v>-</v>
      </c>
      <c r="I85" s="115">
        <v>0</v>
      </c>
      <c r="J85" s="116" t="str">
        <f t="shared" si="3"/>
        <v>-</v>
      </c>
      <c r="K85" s="115">
        <v>0</v>
      </c>
      <c r="L85" s="116" t="str">
        <f t="shared" si="3"/>
        <v>-</v>
      </c>
      <c r="M85" s="115"/>
      <c r="N85" s="116" t="s">
        <v>223</v>
      </c>
      <c r="O85" s="116" t="s">
        <v>223</v>
      </c>
    </row>
    <row r="86" spans="1:16" x14ac:dyDescent="0.25">
      <c r="A86" s="1">
        <v>12</v>
      </c>
      <c r="B86" s="114" t="s">
        <v>93</v>
      </c>
      <c r="C86" s="115">
        <v>799</v>
      </c>
      <c r="D86" s="116">
        <v>-0.2049751243781095</v>
      </c>
      <c r="E86" s="115">
        <v>0</v>
      </c>
      <c r="F86" s="116">
        <f t="shared" si="3"/>
        <v>-1</v>
      </c>
      <c r="G86" s="115">
        <v>0</v>
      </c>
      <c r="H86" s="116" t="str">
        <f t="shared" si="3"/>
        <v>-</v>
      </c>
      <c r="I86" s="115">
        <v>0</v>
      </c>
      <c r="J86" s="116" t="str">
        <f t="shared" si="3"/>
        <v>-</v>
      </c>
      <c r="K86" s="115">
        <v>1313</v>
      </c>
      <c r="L86" s="116" t="str">
        <f t="shared" si="3"/>
        <v>-</v>
      </c>
      <c r="M86" s="115"/>
      <c r="N86" s="116" t="s">
        <v>223</v>
      </c>
      <c r="O86" s="116" t="s">
        <v>223</v>
      </c>
    </row>
    <row r="87" spans="1:16" ht="15.75" x14ac:dyDescent="0.25">
      <c r="B87" s="117" t="s">
        <v>30</v>
      </c>
      <c r="C87" s="118">
        <v>12795</v>
      </c>
      <c r="D87" s="119">
        <v>-0.11447158972939309</v>
      </c>
      <c r="E87" s="118">
        <v>0</v>
      </c>
      <c r="F87" s="119">
        <f t="shared" si="3"/>
        <v>-1</v>
      </c>
      <c r="G87" s="118">
        <v>0</v>
      </c>
      <c r="H87" s="119" t="str">
        <f t="shared" si="3"/>
        <v>-</v>
      </c>
      <c r="I87" s="118">
        <v>0</v>
      </c>
      <c r="J87" s="119" t="str">
        <f t="shared" si="3"/>
        <v>-</v>
      </c>
      <c r="K87" s="118">
        <v>0</v>
      </c>
      <c r="L87" s="119" t="str">
        <f t="shared" si="3"/>
        <v>-</v>
      </c>
      <c r="M87" s="118">
        <v>0</v>
      </c>
      <c r="N87" s="119" t="s">
        <v>223</v>
      </c>
      <c r="O87" s="119">
        <v>-1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67" t="s">
        <v>248</v>
      </c>
      <c r="C92" s="267"/>
      <c r="D92" s="267"/>
      <c r="E92" s="267"/>
      <c r="F92" s="267"/>
      <c r="G92" s="267"/>
      <c r="H92" s="267"/>
      <c r="I92" s="267"/>
      <c r="J92" s="267"/>
      <c r="K92" s="267"/>
      <c r="L92" s="267"/>
      <c r="M92" s="267"/>
      <c r="N92" s="267"/>
      <c r="O92" s="267"/>
      <c r="P92" s="1" t="s">
        <v>114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115</v>
      </c>
    </row>
    <row r="94" spans="1:16" ht="22.5" thickTop="1" thickBot="1" x14ac:dyDescent="0.3">
      <c r="B94" s="121" t="s">
        <v>96</v>
      </c>
      <c r="C94" s="289" t="s">
        <v>32</v>
      </c>
      <c r="D94" s="290"/>
      <c r="E94" s="290"/>
      <c r="F94" s="290"/>
      <c r="G94" s="290"/>
      <c r="H94" s="290"/>
      <c r="I94" s="290"/>
      <c r="J94" s="290"/>
      <c r="K94" s="290"/>
      <c r="L94" s="290"/>
      <c r="M94" s="290"/>
      <c r="N94" s="290"/>
      <c r="O94" s="291"/>
    </row>
    <row r="95" spans="1:16" ht="22.5" thickTop="1" thickBot="1" x14ac:dyDescent="0.3">
      <c r="B95" s="109"/>
      <c r="C95" s="292">
        <f>2019</f>
        <v>2019</v>
      </c>
      <c r="D95" s="293"/>
      <c r="E95" s="294">
        <v>2020</v>
      </c>
      <c r="F95" s="293"/>
      <c r="G95" s="294">
        <v>2021</v>
      </c>
      <c r="H95" s="293"/>
      <c r="I95" s="294">
        <v>2022</v>
      </c>
      <c r="J95" s="293"/>
      <c r="K95" s="294">
        <v>2023</v>
      </c>
      <c r="L95" s="293"/>
      <c r="M95" s="294">
        <v>2024</v>
      </c>
      <c r="N95" s="295"/>
      <c r="O95" s="296"/>
    </row>
    <row r="96" spans="1:16" ht="16.5" thickTop="1" thickBot="1" x14ac:dyDescent="0.3">
      <c r="B96" s="85"/>
      <c r="C96" s="111" t="s">
        <v>69</v>
      </c>
      <c r="D96" s="112" t="str">
        <f>CONCATENATE("var ",RIGHT(2019,2),"/",RIGHT(2018,2))</f>
        <v>var 19/18</v>
      </c>
      <c r="E96" s="113" t="s">
        <v>69</v>
      </c>
      <c r="F96" s="112" t="str">
        <f>CONCATENATE("var ",RIGHT(E95,2),"/",RIGHT(E95-1,2))</f>
        <v>var 20/19</v>
      </c>
      <c r="G96" s="113" t="s">
        <v>69</v>
      </c>
      <c r="H96" s="112" t="str">
        <f>CONCATENATE("var ",RIGHT(G95,2),"/",RIGHT(G95-1,2))</f>
        <v>var 21/20</v>
      </c>
      <c r="I96" s="113" t="s">
        <v>69</v>
      </c>
      <c r="J96" s="112" t="str">
        <f>CONCATENATE("var ",RIGHT(I95,2),"/",RIGHT(I95-1,2))</f>
        <v>var 22/21</v>
      </c>
      <c r="K96" s="113" t="s">
        <v>69</v>
      </c>
      <c r="L96" s="112" t="str">
        <f>CONCATENATE("var ",RIGHT(K95,2),"/",RIGHT(K95-1,2))</f>
        <v>var 23/22</v>
      </c>
      <c r="M96" s="113" t="s">
        <v>69</v>
      </c>
      <c r="N96" s="112" t="s">
        <v>267</v>
      </c>
      <c r="O96" s="112" t="s">
        <v>268</v>
      </c>
    </row>
    <row r="97" spans="2:15" x14ac:dyDescent="0.25">
      <c r="B97" s="114" t="s">
        <v>71</v>
      </c>
      <c r="C97" s="115" t="s">
        <v>223</v>
      </c>
      <c r="D97" s="116" t="s">
        <v>223</v>
      </c>
      <c r="E97" s="115" t="s">
        <v>223</v>
      </c>
      <c r="F97" s="116" t="str">
        <f t="shared" ref="F97:L109" si="4">IFERROR(E97/C97-1,"-")</f>
        <v>-</v>
      </c>
      <c r="G97" s="115" t="s">
        <v>223</v>
      </c>
      <c r="H97" s="116" t="str">
        <f t="shared" si="4"/>
        <v>-</v>
      </c>
      <c r="I97" s="115" t="s">
        <v>223</v>
      </c>
      <c r="J97" s="116" t="str">
        <f t="shared" si="4"/>
        <v>-</v>
      </c>
      <c r="K97" s="115" t="s">
        <v>223</v>
      </c>
      <c r="L97" s="116" t="str">
        <f t="shared" si="4"/>
        <v>-</v>
      </c>
      <c r="M97" s="115"/>
      <c r="N97" s="116" t="s">
        <v>223</v>
      </c>
      <c r="O97" s="116" t="e">
        <v>#VALUE!</v>
      </c>
    </row>
    <row r="98" spans="2:15" x14ac:dyDescent="0.25">
      <c r="B98" s="114" t="s">
        <v>73</v>
      </c>
      <c r="C98" s="115" t="s">
        <v>223</v>
      </c>
      <c r="D98" s="116" t="s">
        <v>223</v>
      </c>
      <c r="E98" s="115" t="s">
        <v>223</v>
      </c>
      <c r="F98" s="116" t="str">
        <f t="shared" si="4"/>
        <v>-</v>
      </c>
      <c r="G98" s="115" t="s">
        <v>223</v>
      </c>
      <c r="H98" s="116" t="str">
        <f t="shared" si="4"/>
        <v>-</v>
      </c>
      <c r="I98" s="115" t="s">
        <v>223</v>
      </c>
      <c r="J98" s="116" t="str">
        <f t="shared" si="4"/>
        <v>-</v>
      </c>
      <c r="K98" s="115" t="s">
        <v>223</v>
      </c>
      <c r="L98" s="116" t="str">
        <f t="shared" si="4"/>
        <v>-</v>
      </c>
      <c r="M98" s="115"/>
      <c r="N98" s="116" t="s">
        <v>223</v>
      </c>
      <c r="O98" s="116" t="s">
        <v>223</v>
      </c>
    </row>
    <row r="99" spans="2:15" x14ac:dyDescent="0.25">
      <c r="B99" s="114" t="s">
        <v>75</v>
      </c>
      <c r="C99" s="115" t="s">
        <v>223</v>
      </c>
      <c r="D99" s="116" t="s">
        <v>223</v>
      </c>
      <c r="E99" s="115" t="s">
        <v>223</v>
      </c>
      <c r="F99" s="116" t="str">
        <f t="shared" si="4"/>
        <v>-</v>
      </c>
      <c r="G99" s="115" t="s">
        <v>223</v>
      </c>
      <c r="H99" s="116" t="str">
        <f t="shared" si="4"/>
        <v>-</v>
      </c>
      <c r="I99" s="115" t="s">
        <v>223</v>
      </c>
      <c r="J99" s="116" t="str">
        <f t="shared" si="4"/>
        <v>-</v>
      </c>
      <c r="K99" s="115" t="s">
        <v>223</v>
      </c>
      <c r="L99" s="116" t="str">
        <f t="shared" si="4"/>
        <v>-</v>
      </c>
      <c r="M99" s="115"/>
      <c r="N99" s="116" t="s">
        <v>223</v>
      </c>
      <c r="O99" s="116" t="s">
        <v>223</v>
      </c>
    </row>
    <row r="100" spans="2:15" x14ac:dyDescent="0.25">
      <c r="B100" s="114" t="s">
        <v>77</v>
      </c>
      <c r="C100" s="115" t="s">
        <v>223</v>
      </c>
      <c r="D100" s="116" t="s">
        <v>223</v>
      </c>
      <c r="E100" s="115" t="s">
        <v>223</v>
      </c>
      <c r="F100" s="116" t="str">
        <f t="shared" si="4"/>
        <v>-</v>
      </c>
      <c r="G100" s="115" t="s">
        <v>223</v>
      </c>
      <c r="H100" s="116" t="str">
        <f t="shared" si="4"/>
        <v>-</v>
      </c>
      <c r="I100" s="115" t="s">
        <v>223</v>
      </c>
      <c r="J100" s="116" t="str">
        <f t="shared" si="4"/>
        <v>-</v>
      </c>
      <c r="K100" s="115" t="s">
        <v>223</v>
      </c>
      <c r="L100" s="116" t="str">
        <f t="shared" si="4"/>
        <v>-</v>
      </c>
      <c r="M100" s="115"/>
      <c r="N100" s="116" t="s">
        <v>223</v>
      </c>
      <c r="O100" s="116" t="s">
        <v>223</v>
      </c>
    </row>
    <row r="101" spans="2:15" x14ac:dyDescent="0.25">
      <c r="B101" s="114" t="s">
        <v>79</v>
      </c>
      <c r="C101" s="115" t="s">
        <v>223</v>
      </c>
      <c r="D101" s="116" t="s">
        <v>223</v>
      </c>
      <c r="E101" s="115" t="s">
        <v>223</v>
      </c>
      <c r="F101" s="116" t="str">
        <f t="shared" si="4"/>
        <v>-</v>
      </c>
      <c r="G101" s="115" t="s">
        <v>223</v>
      </c>
      <c r="H101" s="116" t="str">
        <f t="shared" si="4"/>
        <v>-</v>
      </c>
      <c r="I101" s="115" t="s">
        <v>223</v>
      </c>
      <c r="J101" s="116" t="str">
        <f t="shared" si="4"/>
        <v>-</v>
      </c>
      <c r="K101" s="115" t="s">
        <v>223</v>
      </c>
      <c r="L101" s="116" t="str">
        <f t="shared" si="4"/>
        <v>-</v>
      </c>
      <c r="M101" s="115"/>
      <c r="N101" s="116" t="s">
        <v>223</v>
      </c>
      <c r="O101" s="116" t="s">
        <v>223</v>
      </c>
    </row>
    <row r="102" spans="2:15" x14ac:dyDescent="0.25">
      <c r="B102" s="114" t="s">
        <v>81</v>
      </c>
      <c r="C102" s="115" t="s">
        <v>223</v>
      </c>
      <c r="D102" s="116" t="s">
        <v>223</v>
      </c>
      <c r="E102" s="115" t="s">
        <v>223</v>
      </c>
      <c r="F102" s="116" t="str">
        <f t="shared" si="4"/>
        <v>-</v>
      </c>
      <c r="G102" s="115" t="s">
        <v>223</v>
      </c>
      <c r="H102" s="116" t="str">
        <f t="shared" si="4"/>
        <v>-</v>
      </c>
      <c r="I102" s="115" t="s">
        <v>223</v>
      </c>
      <c r="J102" s="116" t="str">
        <f t="shared" si="4"/>
        <v>-</v>
      </c>
      <c r="K102" s="115" t="s">
        <v>223</v>
      </c>
      <c r="L102" s="116" t="str">
        <f t="shared" si="4"/>
        <v>-</v>
      </c>
      <c r="M102" s="115"/>
      <c r="N102" s="116" t="s">
        <v>223</v>
      </c>
      <c r="O102" s="116" t="s">
        <v>223</v>
      </c>
    </row>
    <row r="103" spans="2:15" x14ac:dyDescent="0.25">
      <c r="B103" s="114" t="s">
        <v>83</v>
      </c>
      <c r="C103" s="115" t="s">
        <v>223</v>
      </c>
      <c r="D103" s="116" t="s">
        <v>223</v>
      </c>
      <c r="E103" s="115" t="s">
        <v>223</v>
      </c>
      <c r="F103" s="116" t="str">
        <f t="shared" si="4"/>
        <v>-</v>
      </c>
      <c r="G103" s="115" t="s">
        <v>223</v>
      </c>
      <c r="H103" s="116" t="str">
        <f t="shared" si="4"/>
        <v>-</v>
      </c>
      <c r="I103" s="115" t="s">
        <v>223</v>
      </c>
      <c r="J103" s="116" t="str">
        <f t="shared" si="4"/>
        <v>-</v>
      </c>
      <c r="K103" s="115" t="s">
        <v>223</v>
      </c>
      <c r="L103" s="116" t="str">
        <f t="shared" si="4"/>
        <v>-</v>
      </c>
      <c r="M103" s="115"/>
      <c r="N103" s="116" t="s">
        <v>223</v>
      </c>
      <c r="O103" s="116" t="s">
        <v>223</v>
      </c>
    </row>
    <row r="104" spans="2:15" x14ac:dyDescent="0.25">
      <c r="B104" s="114" t="s">
        <v>85</v>
      </c>
      <c r="C104" s="115" t="s">
        <v>223</v>
      </c>
      <c r="D104" s="116" t="s">
        <v>223</v>
      </c>
      <c r="E104" s="115" t="s">
        <v>223</v>
      </c>
      <c r="F104" s="116" t="str">
        <f t="shared" si="4"/>
        <v>-</v>
      </c>
      <c r="G104" s="115" t="s">
        <v>223</v>
      </c>
      <c r="H104" s="116" t="str">
        <f t="shared" si="4"/>
        <v>-</v>
      </c>
      <c r="I104" s="115" t="s">
        <v>223</v>
      </c>
      <c r="J104" s="116" t="str">
        <f t="shared" si="4"/>
        <v>-</v>
      </c>
      <c r="K104" s="115" t="s">
        <v>223</v>
      </c>
      <c r="L104" s="116" t="str">
        <f t="shared" si="4"/>
        <v>-</v>
      </c>
      <c r="M104" s="115"/>
      <c r="N104" s="116" t="s">
        <v>223</v>
      </c>
      <c r="O104" s="116" t="s">
        <v>223</v>
      </c>
    </row>
    <row r="105" spans="2:15" x14ac:dyDescent="0.25">
      <c r="B105" s="114" t="s">
        <v>87</v>
      </c>
      <c r="C105" s="115" t="s">
        <v>223</v>
      </c>
      <c r="D105" s="116" t="s">
        <v>223</v>
      </c>
      <c r="E105" s="115" t="s">
        <v>223</v>
      </c>
      <c r="F105" s="116" t="str">
        <f t="shared" si="4"/>
        <v>-</v>
      </c>
      <c r="G105" s="115" t="s">
        <v>223</v>
      </c>
      <c r="H105" s="116" t="str">
        <f t="shared" si="4"/>
        <v>-</v>
      </c>
      <c r="I105" s="115" t="s">
        <v>223</v>
      </c>
      <c r="J105" s="116" t="str">
        <f t="shared" si="4"/>
        <v>-</v>
      </c>
      <c r="K105" s="115" t="s">
        <v>223</v>
      </c>
      <c r="L105" s="116" t="str">
        <f t="shared" si="4"/>
        <v>-</v>
      </c>
      <c r="M105" s="115"/>
      <c r="N105" s="116" t="s">
        <v>223</v>
      </c>
      <c r="O105" s="116" t="s">
        <v>223</v>
      </c>
    </row>
    <row r="106" spans="2:15" x14ac:dyDescent="0.25">
      <c r="B106" s="114" t="s">
        <v>89</v>
      </c>
      <c r="C106" s="115" t="s">
        <v>223</v>
      </c>
      <c r="D106" s="116" t="s">
        <v>223</v>
      </c>
      <c r="E106" s="115" t="s">
        <v>223</v>
      </c>
      <c r="F106" s="116" t="str">
        <f t="shared" si="4"/>
        <v>-</v>
      </c>
      <c r="G106" s="115" t="s">
        <v>223</v>
      </c>
      <c r="H106" s="116" t="str">
        <f t="shared" si="4"/>
        <v>-</v>
      </c>
      <c r="I106" s="115" t="s">
        <v>223</v>
      </c>
      <c r="J106" s="116" t="str">
        <f t="shared" si="4"/>
        <v>-</v>
      </c>
      <c r="K106" s="115" t="s">
        <v>223</v>
      </c>
      <c r="L106" s="116" t="str">
        <f t="shared" si="4"/>
        <v>-</v>
      </c>
      <c r="M106" s="115"/>
      <c r="N106" s="116" t="s">
        <v>223</v>
      </c>
      <c r="O106" s="116" t="s">
        <v>223</v>
      </c>
    </row>
    <row r="107" spans="2:15" x14ac:dyDescent="0.25">
      <c r="B107" s="114" t="s">
        <v>91</v>
      </c>
      <c r="C107" s="115" t="s">
        <v>223</v>
      </c>
      <c r="D107" s="116" t="s">
        <v>223</v>
      </c>
      <c r="E107" s="115" t="s">
        <v>223</v>
      </c>
      <c r="F107" s="116" t="str">
        <f t="shared" si="4"/>
        <v>-</v>
      </c>
      <c r="G107" s="115" t="s">
        <v>223</v>
      </c>
      <c r="H107" s="116" t="str">
        <f t="shared" si="4"/>
        <v>-</v>
      </c>
      <c r="I107" s="115" t="s">
        <v>223</v>
      </c>
      <c r="J107" s="116" t="str">
        <f t="shared" si="4"/>
        <v>-</v>
      </c>
      <c r="K107" s="115" t="s">
        <v>223</v>
      </c>
      <c r="L107" s="116" t="str">
        <f t="shared" si="4"/>
        <v>-</v>
      </c>
      <c r="M107" s="115"/>
      <c r="N107" s="116" t="s">
        <v>223</v>
      </c>
      <c r="O107" s="116" t="s">
        <v>223</v>
      </c>
    </row>
    <row r="108" spans="2:15" x14ac:dyDescent="0.25">
      <c r="B108" s="114" t="s">
        <v>93</v>
      </c>
      <c r="C108" s="115" t="s">
        <v>223</v>
      </c>
      <c r="D108" s="116" t="s">
        <v>223</v>
      </c>
      <c r="E108" s="115" t="s">
        <v>223</v>
      </c>
      <c r="F108" s="116" t="str">
        <f t="shared" si="4"/>
        <v>-</v>
      </c>
      <c r="G108" s="115" t="s">
        <v>223</v>
      </c>
      <c r="H108" s="116" t="str">
        <f t="shared" si="4"/>
        <v>-</v>
      </c>
      <c r="I108" s="115" t="s">
        <v>223</v>
      </c>
      <c r="J108" s="116" t="str">
        <f t="shared" si="4"/>
        <v>-</v>
      </c>
      <c r="K108" s="115" t="s">
        <v>223</v>
      </c>
      <c r="L108" s="116" t="str">
        <f t="shared" si="4"/>
        <v>-</v>
      </c>
      <c r="M108" s="115"/>
      <c r="N108" s="116" t="s">
        <v>223</v>
      </c>
      <c r="O108" s="116" t="s">
        <v>223</v>
      </c>
    </row>
    <row r="109" spans="2:15" ht="15.75" x14ac:dyDescent="0.25">
      <c r="B109" s="117" t="s">
        <v>30</v>
      </c>
      <c r="C109" s="118" t="s">
        <v>223</v>
      </c>
      <c r="D109" s="119" t="s">
        <v>223</v>
      </c>
      <c r="E109" s="118" t="s">
        <v>223</v>
      </c>
      <c r="F109" s="119" t="str">
        <f t="shared" si="4"/>
        <v>-</v>
      </c>
      <c r="G109" s="118" t="s">
        <v>223</v>
      </c>
      <c r="H109" s="119" t="str">
        <f t="shared" si="4"/>
        <v>-</v>
      </c>
      <c r="I109" s="118" t="s">
        <v>223</v>
      </c>
      <c r="J109" s="119" t="str">
        <f t="shared" si="4"/>
        <v>-</v>
      </c>
      <c r="K109" s="118" t="s">
        <v>223</v>
      </c>
      <c r="L109" s="119" t="str">
        <f t="shared" si="4"/>
        <v>-</v>
      </c>
      <c r="M109" s="118"/>
      <c r="N109" s="119" t="s">
        <v>223</v>
      </c>
      <c r="O109" s="119" t="s">
        <v>223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4" spans="11:11" x14ac:dyDescent="0.25">
      <c r="K114" s="120"/>
    </row>
  </sheetData>
  <mergeCells count="40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1143F-F6A7-4B76-BE64-A407870ED720}">
  <sheetPr>
    <tabColor theme="7" tint="0.79998168889431442"/>
  </sheetPr>
  <dimension ref="A4:E111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7" t="s">
        <v>249</v>
      </c>
      <c r="C4" s="267"/>
      <c r="D4" s="267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89" t="s">
        <v>132</v>
      </c>
      <c r="D6" s="290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179837</v>
      </c>
      <c r="D8" s="116">
        <f t="shared" ref="D8:D9" si="0">C8/C9-1</f>
        <v>0.116445244598957</v>
      </c>
    </row>
    <row r="9" spans="1:5" x14ac:dyDescent="0.25">
      <c r="A9" s="1"/>
      <c r="B9" s="114">
        <v>2022</v>
      </c>
      <c r="C9" s="115">
        <v>161080</v>
      </c>
      <c r="D9" s="116">
        <f t="shared" si="0"/>
        <v>1.2911925352753757</v>
      </c>
    </row>
    <row r="10" spans="1:5" x14ac:dyDescent="0.25">
      <c r="A10" s="1"/>
      <c r="B10" s="114">
        <v>2021</v>
      </c>
      <c r="C10" s="115">
        <v>70304</v>
      </c>
      <c r="D10" s="116">
        <f>C10/C11-1</f>
        <v>0.27102127890369343</v>
      </c>
    </row>
    <row r="11" spans="1:5" x14ac:dyDescent="0.25">
      <c r="A11" s="1" t="s">
        <v>72</v>
      </c>
      <c r="B11" s="114">
        <v>2020</v>
      </c>
      <c r="C11" s="115">
        <v>55313</v>
      </c>
      <c r="D11" s="116">
        <f t="shared" ref="D11:D20" si="1">C11/C12-1</f>
        <v>-0.59662646033574962</v>
      </c>
    </row>
    <row r="12" spans="1:5" x14ac:dyDescent="0.25">
      <c r="A12" s="1" t="s">
        <v>74</v>
      </c>
      <c r="B12" s="114">
        <v>2019</v>
      </c>
      <c r="C12" s="115">
        <v>137126</v>
      </c>
      <c r="D12" s="116">
        <f t="shared" si="1"/>
        <v>1.7898758775871659E-3</v>
      </c>
    </row>
    <row r="13" spans="1:5" x14ac:dyDescent="0.25">
      <c r="A13" s="1" t="s">
        <v>76</v>
      </c>
      <c r="B13" s="114">
        <v>2018</v>
      </c>
      <c r="C13" s="115">
        <v>136881</v>
      </c>
      <c r="D13" s="116">
        <f t="shared" si="1"/>
        <v>-1.1675258848503178E-2</v>
      </c>
    </row>
    <row r="14" spans="1:5" x14ac:dyDescent="0.25">
      <c r="A14" s="1" t="s">
        <v>78</v>
      </c>
      <c r="B14" s="114">
        <v>2017</v>
      </c>
      <c r="C14" s="115">
        <v>138498</v>
      </c>
      <c r="D14" s="116">
        <f>C14/C15-1</f>
        <v>1.9920025332675451E-2</v>
      </c>
    </row>
    <row r="15" spans="1:5" x14ac:dyDescent="0.25">
      <c r="A15" s="1" t="s">
        <v>80</v>
      </c>
      <c r="B15" s="114">
        <v>2016</v>
      </c>
      <c r="C15" s="115">
        <v>135793</v>
      </c>
      <c r="D15" s="116">
        <f>C15/C16-1</f>
        <v>-2.5168881327216952E-2</v>
      </c>
    </row>
    <row r="16" spans="1:5" x14ac:dyDescent="0.25">
      <c r="A16" s="1" t="s">
        <v>82</v>
      </c>
      <c r="B16" s="114">
        <v>2015</v>
      </c>
      <c r="C16" s="115">
        <v>139299</v>
      </c>
      <c r="D16" s="116">
        <f t="shared" si="1"/>
        <v>5.4113569634046677E-2</v>
      </c>
    </row>
    <row r="17" spans="1:5" x14ac:dyDescent="0.25">
      <c r="A17" s="1" t="s">
        <v>84</v>
      </c>
      <c r="B17" s="114">
        <v>2014</v>
      </c>
      <c r="C17" s="115">
        <v>132148</v>
      </c>
      <c r="D17" s="116">
        <f t="shared" si="1"/>
        <v>6.8110096186568825E-5</v>
      </c>
    </row>
    <row r="18" spans="1:5" x14ac:dyDescent="0.25">
      <c r="A18" s="1" t="s">
        <v>86</v>
      </c>
      <c r="B18" s="114">
        <v>2013</v>
      </c>
      <c r="C18" s="115">
        <v>132139</v>
      </c>
      <c r="D18" s="116">
        <f t="shared" si="1"/>
        <v>5.9663670117643175E-2</v>
      </c>
    </row>
    <row r="19" spans="1:5" x14ac:dyDescent="0.25">
      <c r="A19" s="1" t="s">
        <v>88</v>
      </c>
      <c r="B19" s="114">
        <v>2012</v>
      </c>
      <c r="C19" s="115">
        <v>124699</v>
      </c>
      <c r="D19" s="116">
        <f>C19/C20-1</f>
        <v>6.8882164868038664E-2</v>
      </c>
    </row>
    <row r="20" spans="1:5" x14ac:dyDescent="0.25">
      <c r="A20" s="1" t="s">
        <v>90</v>
      </c>
      <c r="B20" s="114">
        <v>2011</v>
      </c>
      <c r="C20" s="115">
        <v>116663</v>
      </c>
      <c r="D20" s="116">
        <f t="shared" si="1"/>
        <v>0.36412852833189113</v>
      </c>
    </row>
    <row r="21" spans="1:5" x14ac:dyDescent="0.25">
      <c r="A21" s="1" t="s">
        <v>92</v>
      </c>
      <c r="B21" s="114">
        <v>2010</v>
      </c>
      <c r="C21" s="115">
        <v>85522</v>
      </c>
      <c r="D21" s="116"/>
    </row>
    <row r="22" spans="1:5" ht="6" customHeight="1" x14ac:dyDescent="0.25"/>
    <row r="23" spans="1:5" x14ac:dyDescent="0.25">
      <c r="B23" s="105" t="s">
        <v>55</v>
      </c>
      <c r="C23" s="105"/>
      <c r="D23" s="105"/>
    </row>
    <row r="26" spans="1:5" ht="48.75" customHeight="1" thickBot="1" x14ac:dyDescent="0.3">
      <c r="B26" s="267" t="s">
        <v>250</v>
      </c>
      <c r="C26" s="267"/>
      <c r="D26" s="267"/>
      <c r="E26" s="1" t="s">
        <v>94</v>
      </c>
    </row>
    <row r="27" spans="1:5" ht="10.5" customHeight="1" thickBot="1" x14ac:dyDescent="0.3">
      <c r="B27" s="106"/>
      <c r="C27" s="107"/>
      <c r="D27" s="106"/>
      <c r="E27" s="1" t="s">
        <v>95</v>
      </c>
    </row>
    <row r="28" spans="1:5" ht="22.5" thickTop="1" thickBot="1" x14ac:dyDescent="0.3">
      <c r="B28" s="121" t="s">
        <v>96</v>
      </c>
      <c r="C28" s="289" t="s">
        <v>137</v>
      </c>
      <c r="D28" s="290"/>
    </row>
    <row r="29" spans="1:5" ht="16.5" thickTop="1" thickBot="1" x14ac:dyDescent="0.3">
      <c r="B29" s="85"/>
      <c r="C29" s="111" t="s">
        <v>138</v>
      </c>
      <c r="D29" s="112" t="s">
        <v>139</v>
      </c>
    </row>
    <row r="30" spans="1:5" x14ac:dyDescent="0.25">
      <c r="B30" s="114">
        <v>2023</v>
      </c>
      <c r="C30" s="115">
        <v>170958</v>
      </c>
      <c r="D30" s="116">
        <f t="shared" ref="D30:D31" si="2">C30/C31-1</f>
        <v>0.12863678675407497</v>
      </c>
    </row>
    <row r="31" spans="1:5" x14ac:dyDescent="0.25">
      <c r="B31" s="114">
        <v>2022</v>
      </c>
      <c r="C31" s="115">
        <v>151473</v>
      </c>
      <c r="D31" s="116">
        <f t="shared" si="2"/>
        <v>1.4423250564334085</v>
      </c>
    </row>
    <row r="32" spans="1:5" x14ac:dyDescent="0.25">
      <c r="B32" s="114">
        <v>2021</v>
      </c>
      <c r="C32" s="115">
        <v>62020</v>
      </c>
      <c r="D32" s="116">
        <f>C32/C33-1</f>
        <v>0.14696798772030406</v>
      </c>
    </row>
    <row r="33" spans="2:5" x14ac:dyDescent="0.25">
      <c r="B33" s="114">
        <v>2020</v>
      </c>
      <c r="C33" s="115">
        <v>54073</v>
      </c>
      <c r="D33" s="116">
        <f t="shared" ref="D33:D42" si="3">C33/C34-1</f>
        <v>-0.60050091612979495</v>
      </c>
    </row>
    <row r="34" spans="2:5" x14ac:dyDescent="0.25">
      <c r="B34" s="114">
        <v>2019</v>
      </c>
      <c r="C34" s="115">
        <v>135352</v>
      </c>
      <c r="D34" s="116">
        <f t="shared" si="3"/>
        <v>4.2216006469659728E-3</v>
      </c>
    </row>
    <row r="35" spans="2:5" x14ac:dyDescent="0.25">
      <c r="B35" s="114">
        <v>2018</v>
      </c>
      <c r="C35" s="115">
        <v>134783</v>
      </c>
      <c r="D35" s="116">
        <f t="shared" si="3"/>
        <v>-6.611143867924496E-3</v>
      </c>
    </row>
    <row r="36" spans="2:5" x14ac:dyDescent="0.25">
      <c r="B36" s="114">
        <v>2017</v>
      </c>
      <c r="C36" s="115">
        <v>135680</v>
      </c>
      <c r="D36" s="116">
        <f>C36/C37-1</f>
        <v>1.7610176101761077E-2</v>
      </c>
    </row>
    <row r="37" spans="2:5" x14ac:dyDescent="0.25">
      <c r="B37" s="114">
        <v>2016</v>
      </c>
      <c r="C37" s="115">
        <v>133332</v>
      </c>
      <c r="D37" s="116">
        <f>C37/C38-1</f>
        <v>-3.1629710865949567E-2</v>
      </c>
    </row>
    <row r="38" spans="2:5" x14ac:dyDescent="0.25">
      <c r="B38" s="114">
        <v>2015</v>
      </c>
      <c r="C38" s="115">
        <v>137687</v>
      </c>
      <c r="D38" s="116">
        <f t="shared" si="3"/>
        <v>5.9049303899699979E-2</v>
      </c>
    </row>
    <row r="39" spans="2:5" x14ac:dyDescent="0.25">
      <c r="B39" s="114">
        <v>2014</v>
      </c>
      <c r="C39" s="115">
        <v>130010</v>
      </c>
      <c r="D39" s="116">
        <f t="shared" si="3"/>
        <v>-3.3118167461400061E-3</v>
      </c>
    </row>
    <row r="40" spans="2:5" x14ac:dyDescent="0.25">
      <c r="B40" s="114">
        <v>2013</v>
      </c>
      <c r="C40" s="115">
        <v>130442</v>
      </c>
      <c r="D40" s="116">
        <f t="shared" si="3"/>
        <v>5.8808250200897749E-2</v>
      </c>
    </row>
    <row r="41" spans="2:5" x14ac:dyDescent="0.25">
      <c r="B41" s="114">
        <v>2012</v>
      </c>
      <c r="C41" s="115">
        <v>123197</v>
      </c>
      <c r="D41" s="116">
        <f>C41/C42-1</f>
        <v>6.8574303284731686E-2</v>
      </c>
    </row>
    <row r="42" spans="2:5" x14ac:dyDescent="0.25">
      <c r="B42" s="114">
        <v>2011</v>
      </c>
      <c r="C42" s="115">
        <v>115291</v>
      </c>
      <c r="D42" s="116">
        <f t="shared" si="3"/>
        <v>0.36775731979310011</v>
      </c>
    </row>
    <row r="43" spans="2:5" x14ac:dyDescent="0.25">
      <c r="B43" s="114">
        <v>2010</v>
      </c>
      <c r="C43" s="115">
        <v>84292</v>
      </c>
      <c r="D43" s="116"/>
    </row>
    <row r="44" spans="2:5" ht="6" customHeight="1" x14ac:dyDescent="0.25"/>
    <row r="45" spans="2:5" x14ac:dyDescent="0.25">
      <c r="B45" s="105" t="s">
        <v>55</v>
      </c>
      <c r="C45" s="105"/>
      <c r="D45" s="105"/>
    </row>
    <row r="48" spans="2:5" ht="48.75" customHeight="1" thickBot="1" x14ac:dyDescent="0.3">
      <c r="B48" s="267" t="s">
        <v>251</v>
      </c>
      <c r="C48" s="267"/>
      <c r="D48" s="267"/>
      <c r="E48" s="1" t="s">
        <v>98</v>
      </c>
    </row>
    <row r="49" spans="1:5" ht="10.5" customHeight="1" thickBot="1" x14ac:dyDescent="0.3">
      <c r="B49" s="106"/>
      <c r="C49" s="107"/>
      <c r="D49" s="106"/>
      <c r="E49" s="1" t="s">
        <v>99</v>
      </c>
    </row>
    <row r="50" spans="1:5" ht="22.5" thickTop="1" thickBot="1" x14ac:dyDescent="0.3">
      <c r="B50" s="109"/>
      <c r="C50" s="289" t="s">
        <v>140</v>
      </c>
      <c r="D50" s="290"/>
    </row>
    <row r="51" spans="1:5" ht="16.5" thickTop="1" thickBot="1" x14ac:dyDescent="0.3">
      <c r="B51" s="85"/>
      <c r="C51" s="111" t="s">
        <v>138</v>
      </c>
      <c r="D51" s="112" t="s">
        <v>139</v>
      </c>
    </row>
    <row r="52" spans="1:5" x14ac:dyDescent="0.25">
      <c r="A52" s="1">
        <v>1</v>
      </c>
      <c r="B52" s="114">
        <v>2023</v>
      </c>
      <c r="C52" s="115">
        <v>0</v>
      </c>
      <c r="D52" s="116" t="e">
        <f t="shared" ref="D52:D53" si="4">C52/C53-1</f>
        <v>#DIV/0!</v>
      </c>
    </row>
    <row r="53" spans="1:5" x14ac:dyDescent="0.25">
      <c r="A53" s="1"/>
      <c r="B53" s="114">
        <v>2022</v>
      </c>
      <c r="C53" s="115">
        <v>0</v>
      </c>
      <c r="D53" s="116" t="e">
        <f t="shared" si="4"/>
        <v>#DIV/0!</v>
      </c>
    </row>
    <row r="54" spans="1:5" x14ac:dyDescent="0.25">
      <c r="A54" s="1"/>
      <c r="B54" s="114">
        <v>2021</v>
      </c>
      <c r="C54" s="115">
        <v>0</v>
      </c>
      <c r="D54" s="116" t="e">
        <f>C54/C55-1</f>
        <v>#DIV/0!</v>
      </c>
    </row>
    <row r="55" spans="1:5" x14ac:dyDescent="0.25">
      <c r="A55" s="1">
        <v>2</v>
      </c>
      <c r="B55" s="114">
        <v>2020</v>
      </c>
      <c r="C55" s="115">
        <v>0</v>
      </c>
      <c r="D55" s="116">
        <f t="shared" ref="D55:D64" si="5">C55/C56-1</f>
        <v>-1</v>
      </c>
    </row>
    <row r="56" spans="1:5" x14ac:dyDescent="0.25">
      <c r="A56" s="1">
        <v>3</v>
      </c>
      <c r="B56" s="114">
        <v>2019</v>
      </c>
      <c r="C56" s="115">
        <v>122557</v>
      </c>
      <c r="D56" s="116">
        <f t="shared" si="5"/>
        <v>1.8473581863812427E-2</v>
      </c>
    </row>
    <row r="57" spans="1:5" x14ac:dyDescent="0.25">
      <c r="A57" s="1">
        <v>4</v>
      </c>
      <c r="B57" s="114">
        <v>2018</v>
      </c>
      <c r="C57" s="115">
        <v>120334</v>
      </c>
      <c r="D57" s="116">
        <f t="shared" si="5"/>
        <v>9.1326271493869182E-2</v>
      </c>
    </row>
    <row r="58" spans="1:5" x14ac:dyDescent="0.25">
      <c r="A58" s="1">
        <v>5</v>
      </c>
      <c r="B58" s="114">
        <v>2017</v>
      </c>
      <c r="C58" s="115">
        <v>110264</v>
      </c>
      <c r="D58" s="116">
        <f>C58/C59-1</f>
        <v>0.22168055309342316</v>
      </c>
    </row>
    <row r="59" spans="1:5" x14ac:dyDescent="0.25">
      <c r="A59" s="1">
        <v>6</v>
      </c>
      <c r="B59" s="114">
        <v>2016</v>
      </c>
      <c r="C59" s="115">
        <v>90256</v>
      </c>
      <c r="D59" s="116">
        <f>C59/C60-1</f>
        <v>-4.27219888846464E-2</v>
      </c>
    </row>
    <row r="60" spans="1:5" x14ac:dyDescent="0.25">
      <c r="A60" s="1">
        <v>7</v>
      </c>
      <c r="B60" s="114">
        <v>2015</v>
      </c>
      <c r="C60" s="115">
        <v>94284</v>
      </c>
      <c r="D60" s="116">
        <f t="shared" si="5"/>
        <v>4.5173662902193712E-3</v>
      </c>
    </row>
    <row r="61" spans="1:5" x14ac:dyDescent="0.25">
      <c r="A61" s="1">
        <v>8</v>
      </c>
      <c r="B61" s="114">
        <v>2014</v>
      </c>
      <c r="C61" s="115">
        <v>93860</v>
      </c>
      <c r="D61" s="116">
        <f t="shared" si="5"/>
        <v>2.8726750621992814E-2</v>
      </c>
    </row>
    <row r="62" spans="1:5" x14ac:dyDescent="0.25">
      <c r="A62" s="1">
        <v>9</v>
      </c>
      <c r="B62" s="114">
        <v>2013</v>
      </c>
      <c r="C62" s="115">
        <v>91239</v>
      </c>
      <c r="D62" s="116">
        <f t="shared" si="5"/>
        <v>5.4981268211460987E-2</v>
      </c>
    </row>
    <row r="63" spans="1:5" x14ac:dyDescent="0.25">
      <c r="A63" s="1">
        <v>10</v>
      </c>
      <c r="B63" s="114">
        <v>2012</v>
      </c>
      <c r="C63" s="115">
        <v>86484</v>
      </c>
      <c r="D63" s="116">
        <f>C63/C64-1</f>
        <v>4.4089240873092628E-2</v>
      </c>
    </row>
    <row r="64" spans="1:5" x14ac:dyDescent="0.25">
      <c r="A64" s="1">
        <v>11</v>
      </c>
      <c r="B64" s="114">
        <v>2011</v>
      </c>
      <c r="C64" s="115">
        <v>82832</v>
      </c>
      <c r="D64" s="116">
        <f t="shared" si="5"/>
        <v>0.5953775038520801</v>
      </c>
    </row>
    <row r="65" spans="1:5" x14ac:dyDescent="0.25">
      <c r="A65" s="1">
        <v>12</v>
      </c>
      <c r="B65" s="114">
        <v>2010</v>
      </c>
      <c r="C65" s="115">
        <v>51920</v>
      </c>
      <c r="D65" s="116"/>
    </row>
    <row r="66" spans="1:5" ht="6" customHeight="1" x14ac:dyDescent="0.25"/>
    <row r="67" spans="1:5" x14ac:dyDescent="0.25">
      <c r="B67" s="105" t="s">
        <v>55</v>
      </c>
      <c r="C67" s="105"/>
      <c r="D67" s="105"/>
    </row>
    <row r="70" spans="1:5" ht="48.75" customHeight="1" thickBot="1" x14ac:dyDescent="0.3">
      <c r="B70" s="267" t="s">
        <v>141</v>
      </c>
      <c r="C70" s="267"/>
      <c r="D70" s="267"/>
      <c r="E70" s="1" t="s">
        <v>101</v>
      </c>
    </row>
    <row r="71" spans="1:5" ht="10.5" customHeight="1" thickBot="1" x14ac:dyDescent="0.3">
      <c r="B71" s="106"/>
      <c r="C71" s="107"/>
      <c r="D71" s="106"/>
      <c r="E71" s="1" t="s">
        <v>102</v>
      </c>
    </row>
    <row r="72" spans="1:5" ht="22.5" thickTop="1" thickBot="1" x14ac:dyDescent="0.3">
      <c r="B72" s="109"/>
      <c r="C72" s="289" t="s">
        <v>142</v>
      </c>
      <c r="D72" s="290"/>
    </row>
    <row r="73" spans="1:5" ht="16.5" thickTop="1" thickBot="1" x14ac:dyDescent="0.3">
      <c r="B73" s="85"/>
      <c r="C73" s="111" t="s">
        <v>138</v>
      </c>
      <c r="D73" s="112" t="s">
        <v>139</v>
      </c>
    </row>
    <row r="74" spans="1:5" x14ac:dyDescent="0.25">
      <c r="A74" s="1">
        <v>1</v>
      </c>
      <c r="B74" s="114">
        <v>2023</v>
      </c>
      <c r="C74" s="115">
        <v>0</v>
      </c>
      <c r="D74" s="116" t="e">
        <f t="shared" ref="D74:D75" si="6">C74/C75-1</f>
        <v>#DIV/0!</v>
      </c>
    </row>
    <row r="75" spans="1:5" x14ac:dyDescent="0.25">
      <c r="A75" s="1"/>
      <c r="B75" s="114">
        <v>2022</v>
      </c>
      <c r="C75" s="115">
        <v>0</v>
      </c>
      <c r="D75" s="116" t="e">
        <f t="shared" si="6"/>
        <v>#DIV/0!</v>
      </c>
    </row>
    <row r="76" spans="1:5" x14ac:dyDescent="0.25">
      <c r="A76" s="1"/>
      <c r="B76" s="114">
        <v>2021</v>
      </c>
      <c r="C76" s="115">
        <v>0</v>
      </c>
      <c r="D76" s="116" t="e">
        <f>C76/C77-1</f>
        <v>#DIV/0!</v>
      </c>
    </row>
    <row r="77" spans="1:5" x14ac:dyDescent="0.25">
      <c r="A77" s="1">
        <v>2</v>
      </c>
      <c r="B77" s="114">
        <v>2020</v>
      </c>
      <c r="C77" s="115">
        <v>0</v>
      </c>
      <c r="D77" s="116">
        <f t="shared" ref="D77:D79" si="7">C77/C78-1</f>
        <v>-1</v>
      </c>
    </row>
    <row r="78" spans="1:5" x14ac:dyDescent="0.25">
      <c r="A78" s="1">
        <v>3</v>
      </c>
      <c r="B78" s="114">
        <v>2019</v>
      </c>
      <c r="C78" s="115">
        <v>12795</v>
      </c>
      <c r="D78" s="116">
        <f t="shared" si="7"/>
        <v>-0.11447158972939309</v>
      </c>
    </row>
    <row r="79" spans="1:5" x14ac:dyDescent="0.25">
      <c r="A79" s="1">
        <v>4</v>
      </c>
      <c r="B79" s="114">
        <v>2018</v>
      </c>
      <c r="C79" s="115">
        <v>14449</v>
      </c>
      <c r="D79" s="116">
        <f t="shared" si="7"/>
        <v>-0.43149984261882279</v>
      </c>
    </row>
    <row r="80" spans="1:5" x14ac:dyDescent="0.25">
      <c r="A80" s="1">
        <v>5</v>
      </c>
      <c r="B80" s="114">
        <v>2017</v>
      </c>
      <c r="C80" s="115">
        <v>25416</v>
      </c>
      <c r="D80" s="116">
        <f>C80/C81-1</f>
        <v>-0.40997307085151824</v>
      </c>
    </row>
    <row r="81" spans="1:5" x14ac:dyDescent="0.25">
      <c r="A81" s="1">
        <v>6</v>
      </c>
      <c r="B81" s="114">
        <v>2016</v>
      </c>
      <c r="C81" s="115">
        <v>43076</v>
      </c>
      <c r="D81" s="116">
        <f>C81/C82-1</f>
        <v>-7.5340414257079047E-3</v>
      </c>
    </row>
    <row r="82" spans="1:5" x14ac:dyDescent="0.25">
      <c r="A82" s="1">
        <v>7</v>
      </c>
      <c r="B82" s="114">
        <v>2015</v>
      </c>
      <c r="C82" s="115">
        <v>43403</v>
      </c>
      <c r="D82" s="116">
        <f t="shared" ref="D82:D84" si="8">C82/C83-1</f>
        <v>0.20063623789764873</v>
      </c>
    </row>
    <row r="83" spans="1:5" x14ac:dyDescent="0.25">
      <c r="A83" s="1">
        <v>8</v>
      </c>
      <c r="B83" s="114">
        <v>2014</v>
      </c>
      <c r="C83" s="115">
        <v>36150</v>
      </c>
      <c r="D83" s="116">
        <f t="shared" si="8"/>
        <v>-7.7876693110221162E-2</v>
      </c>
    </row>
    <row r="84" spans="1:5" x14ac:dyDescent="0.25">
      <c r="A84" s="1">
        <v>9</v>
      </c>
      <c r="B84" s="114">
        <v>2013</v>
      </c>
      <c r="C84" s="115">
        <v>39203</v>
      </c>
      <c r="D84" s="116">
        <f t="shared" si="8"/>
        <v>6.782338681121125E-2</v>
      </c>
    </row>
    <row r="85" spans="1:5" x14ac:dyDescent="0.25">
      <c r="A85" s="1">
        <v>10</v>
      </c>
      <c r="B85" s="114">
        <v>2012</v>
      </c>
      <c r="C85" s="115">
        <v>36713</v>
      </c>
      <c r="D85" s="116">
        <f>C85/C86-1</f>
        <v>0.13105764194830405</v>
      </c>
    </row>
    <row r="86" spans="1:5" x14ac:dyDescent="0.25">
      <c r="A86" s="1">
        <v>11</v>
      </c>
      <c r="B86" s="114">
        <v>2011</v>
      </c>
      <c r="C86" s="115">
        <v>32459</v>
      </c>
      <c r="D86" s="116">
        <f t="shared" ref="D86" si="9">C86/C87-1</f>
        <v>2.6875077227233035E-3</v>
      </c>
    </row>
    <row r="87" spans="1:5" x14ac:dyDescent="0.25">
      <c r="A87" s="1">
        <v>12</v>
      </c>
      <c r="B87" s="114">
        <v>2010</v>
      </c>
      <c r="C87" s="115">
        <v>32372</v>
      </c>
      <c r="D87" s="116"/>
    </row>
    <row r="88" spans="1:5" ht="6" customHeight="1" x14ac:dyDescent="0.25"/>
    <row r="89" spans="1:5" x14ac:dyDescent="0.25">
      <c r="B89" s="105" t="s">
        <v>55</v>
      </c>
      <c r="C89" s="105"/>
      <c r="D89" s="105"/>
    </row>
    <row r="92" spans="1:5" ht="48.75" customHeight="1" thickBot="1" x14ac:dyDescent="0.3">
      <c r="B92" s="267" t="s">
        <v>252</v>
      </c>
      <c r="C92" s="267"/>
      <c r="D92" s="267"/>
      <c r="E92" s="1" t="s">
        <v>114</v>
      </c>
    </row>
    <row r="93" spans="1:5" ht="10.5" customHeight="1" thickBot="1" x14ac:dyDescent="0.3">
      <c r="B93" s="106"/>
      <c r="C93" s="107"/>
      <c r="D93" s="106"/>
      <c r="E93" s="1" t="s">
        <v>115</v>
      </c>
    </row>
    <row r="94" spans="1:5" ht="22.5" thickTop="1" thickBot="1" x14ac:dyDescent="0.3">
      <c r="B94" s="121" t="s">
        <v>96</v>
      </c>
      <c r="C94" s="289" t="s">
        <v>32</v>
      </c>
      <c r="D94" s="290"/>
    </row>
    <row r="95" spans="1:5" ht="16.5" thickTop="1" thickBot="1" x14ac:dyDescent="0.3">
      <c r="B95" s="85"/>
      <c r="C95" s="111" t="s">
        <v>138</v>
      </c>
      <c r="D95" s="112" t="s">
        <v>139</v>
      </c>
    </row>
    <row r="96" spans="1:5" x14ac:dyDescent="0.25">
      <c r="B96" s="114">
        <v>2023</v>
      </c>
      <c r="C96" s="115" t="s">
        <v>223</v>
      </c>
      <c r="D96" s="116" t="e">
        <f t="shared" ref="D96:D108" si="10">C96/C97-1</f>
        <v>#VALUE!</v>
      </c>
    </row>
    <row r="97" spans="2:4" x14ac:dyDescent="0.25">
      <c r="B97" s="114">
        <v>2022</v>
      </c>
      <c r="C97" s="115" t="s">
        <v>223</v>
      </c>
      <c r="D97" s="116" t="e">
        <f t="shared" si="10"/>
        <v>#VALUE!</v>
      </c>
    </row>
    <row r="98" spans="2:4" x14ac:dyDescent="0.25">
      <c r="B98" s="114">
        <v>2021</v>
      </c>
      <c r="C98" s="115" t="s">
        <v>223</v>
      </c>
      <c r="D98" s="116" t="e">
        <f t="shared" si="10"/>
        <v>#VALUE!</v>
      </c>
    </row>
    <row r="99" spans="2:4" x14ac:dyDescent="0.25">
      <c r="B99" s="114">
        <v>2020</v>
      </c>
      <c r="C99" s="115" t="s">
        <v>223</v>
      </c>
      <c r="D99" s="116" t="e">
        <f t="shared" si="10"/>
        <v>#VALUE!</v>
      </c>
    </row>
    <row r="100" spans="2:4" x14ac:dyDescent="0.25">
      <c r="B100" s="114">
        <v>2019</v>
      </c>
      <c r="C100" s="115" t="s">
        <v>223</v>
      </c>
      <c r="D100" s="116" t="e">
        <f t="shared" si="10"/>
        <v>#VALUE!</v>
      </c>
    </row>
    <row r="101" spans="2:4" x14ac:dyDescent="0.25">
      <c r="B101" s="114">
        <v>2018</v>
      </c>
      <c r="C101" s="115" t="s">
        <v>223</v>
      </c>
      <c r="D101" s="116" t="e">
        <f t="shared" si="10"/>
        <v>#VALUE!</v>
      </c>
    </row>
    <row r="102" spans="2:4" x14ac:dyDescent="0.25">
      <c r="B102" s="114">
        <v>2017</v>
      </c>
      <c r="C102" s="115" t="s">
        <v>223</v>
      </c>
      <c r="D102" s="116" t="e">
        <f t="shared" si="10"/>
        <v>#VALUE!</v>
      </c>
    </row>
    <row r="103" spans="2:4" x14ac:dyDescent="0.25">
      <c r="B103" s="114">
        <v>2016</v>
      </c>
      <c r="C103" s="115" t="s">
        <v>223</v>
      </c>
      <c r="D103" s="116" t="e">
        <f t="shared" si="10"/>
        <v>#VALUE!</v>
      </c>
    </row>
    <row r="104" spans="2:4" x14ac:dyDescent="0.25">
      <c r="B104" s="114">
        <v>2015</v>
      </c>
      <c r="C104" s="115" t="s">
        <v>223</v>
      </c>
      <c r="D104" s="116" t="e">
        <f t="shared" si="10"/>
        <v>#VALUE!</v>
      </c>
    </row>
    <row r="105" spans="2:4" x14ac:dyDescent="0.25">
      <c r="B105" s="114">
        <v>2014</v>
      </c>
      <c r="C105" s="115" t="s">
        <v>223</v>
      </c>
      <c r="D105" s="116" t="e">
        <f t="shared" si="10"/>
        <v>#VALUE!</v>
      </c>
    </row>
    <row r="106" spans="2:4" x14ac:dyDescent="0.25">
      <c r="B106" s="114">
        <v>2013</v>
      </c>
      <c r="C106" s="115" t="s">
        <v>223</v>
      </c>
      <c r="D106" s="116" t="e">
        <f t="shared" si="10"/>
        <v>#VALUE!</v>
      </c>
    </row>
    <row r="107" spans="2:4" x14ac:dyDescent="0.25">
      <c r="B107" s="114">
        <v>2012</v>
      </c>
      <c r="C107" s="115" t="s">
        <v>223</v>
      </c>
      <c r="D107" s="116" t="e">
        <f t="shared" si="10"/>
        <v>#VALUE!</v>
      </c>
    </row>
    <row r="108" spans="2:4" x14ac:dyDescent="0.25">
      <c r="B108" s="114">
        <v>2011</v>
      </c>
      <c r="C108" s="115" t="s">
        <v>223</v>
      </c>
      <c r="D108" s="116" t="e">
        <f t="shared" si="10"/>
        <v>#VALUE!</v>
      </c>
    </row>
    <row r="109" spans="2:4" x14ac:dyDescent="0.25">
      <c r="B109" s="114">
        <v>2010</v>
      </c>
      <c r="C109" s="115" t="s">
        <v>223</v>
      </c>
      <c r="D109" s="116"/>
    </row>
    <row r="110" spans="2:4" ht="6" customHeight="1" x14ac:dyDescent="0.25"/>
    <row r="111" spans="2:4" x14ac:dyDescent="0.25">
      <c r="B111" s="105" t="s">
        <v>55</v>
      </c>
      <c r="C111" s="105"/>
      <c r="D111" s="105"/>
    </row>
  </sheetData>
  <mergeCells count="10">
    <mergeCell ref="B70:D70"/>
    <mergeCell ref="C72:D72"/>
    <mergeCell ref="B92:D92"/>
    <mergeCell ref="C94:D94"/>
    <mergeCell ref="B4:D4"/>
    <mergeCell ref="C6:D6"/>
    <mergeCell ref="B26:D26"/>
    <mergeCell ref="C28:D28"/>
    <mergeCell ref="B48:D48"/>
    <mergeCell ref="C50:D50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2EF107-4D70-4098-AED8-BF8C345BEB6F}">
  <sheetPr>
    <tabColor theme="7" tint="0.79998168889431442"/>
  </sheetPr>
  <dimension ref="A1:X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1" width="9.7109375" customWidth="1"/>
    <col min="12" max="12" width="11.140625" customWidth="1"/>
    <col min="13" max="13" width="12.28515625" customWidth="1"/>
    <col min="19" max="20" width="11.42578125" customWidth="1"/>
    <col min="21" max="22" width="10.42578125" customWidth="1"/>
    <col min="23" max="23" width="11.140625" customWidth="1"/>
    <col min="24" max="24" width="10.42578125" customWidth="1"/>
  </cols>
  <sheetData>
    <row r="1" spans="1:24" ht="42.75" customHeight="1" x14ac:dyDescent="0.25"/>
    <row r="2" spans="1:24" ht="24" x14ac:dyDescent="0.4">
      <c r="B2" s="126"/>
      <c r="C2" s="126"/>
      <c r="D2" s="126"/>
      <c r="E2" s="126"/>
      <c r="F2" s="126"/>
    </row>
    <row r="3" spans="1:24" ht="40.5" customHeight="1" thickBot="1" x14ac:dyDescent="0.3">
      <c r="B3" s="62" t="s">
        <v>143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</row>
    <row r="4" spans="1:24" ht="8.25" customHeight="1" thickBot="1" x14ac:dyDescent="0.3">
      <c r="B4" s="83"/>
      <c r="C4" s="83"/>
      <c r="D4" s="83"/>
      <c r="E4" s="83"/>
      <c r="F4" s="83"/>
      <c r="G4" s="83"/>
      <c r="H4" s="83"/>
      <c r="I4" s="83"/>
      <c r="J4" s="84"/>
      <c r="K4" s="83"/>
      <c r="L4" s="84"/>
      <c r="M4" s="83"/>
      <c r="N4" s="83"/>
      <c r="O4" s="83"/>
      <c r="P4" s="83"/>
      <c r="Q4" s="83"/>
      <c r="R4" s="83"/>
      <c r="S4" s="83"/>
      <c r="T4" s="84"/>
      <c r="U4" s="84"/>
      <c r="V4" s="84"/>
      <c r="W4" s="84"/>
      <c r="X4" s="84"/>
    </row>
    <row r="5" spans="1:24" ht="75.75" thickBot="1" x14ac:dyDescent="0.3">
      <c r="B5" s="85"/>
      <c r="C5" s="127" t="s">
        <v>224</v>
      </c>
      <c r="D5" s="127" t="s">
        <v>253</v>
      </c>
      <c r="E5" s="127" t="s">
        <v>225</v>
      </c>
      <c r="F5" s="127" t="s">
        <v>226</v>
      </c>
      <c r="G5" s="127" t="s">
        <v>227</v>
      </c>
      <c r="H5" s="127" t="s">
        <v>228</v>
      </c>
      <c r="I5" s="128" t="str">
        <f>CONCATENATE("var. ",RIGHT(H5,2),"/",RIGHT(G5,2))</f>
        <v>var. 24/23</v>
      </c>
      <c r="J5" s="128" t="str">
        <f>CONCATENATE("dif. ",RIGHT(H5,2),"/",RIGHT(G5,2))</f>
        <v>dif. 24/23</v>
      </c>
      <c r="K5" s="128" t="str">
        <f>CONCATENATE("var. ",RIGHT(H5,2),"/",RIGHT(C5,2))</f>
        <v>var. 24/19</v>
      </c>
      <c r="L5" s="128" t="str">
        <f>CONCATENATE("dif. ",RIGHT(H5,2),"/",RIGHT(C5,2))</f>
        <v>dif. 24/19</v>
      </c>
      <c r="M5" s="14" t="str">
        <f>CONCATENATE("cuota ",H5)</f>
        <v>cuota acumulado a septiembre 2024</v>
      </c>
      <c r="N5" s="14" t="str">
        <f>CONCATENATE("cuota/ total municipio ",RIGHT(H5,2))</f>
        <v>cuota/ total municipio 24</v>
      </c>
      <c r="O5" s="13" t="s">
        <v>218</v>
      </c>
      <c r="P5" s="13" t="s">
        <v>229</v>
      </c>
      <c r="Q5" s="13" t="s">
        <v>219</v>
      </c>
      <c r="R5" s="13" t="s">
        <v>220</v>
      </c>
      <c r="S5" s="13" t="s">
        <v>221</v>
      </c>
      <c r="T5" s="13" t="s">
        <v>222</v>
      </c>
      <c r="U5" s="128" t="str">
        <f>CONCATENATE("var. ",RIGHT(T5,2),"/",RIGHT(S5,2))</f>
        <v>var. 24/23</v>
      </c>
      <c r="V5" s="128" t="str">
        <f>CONCATENATE("dif. ",RIGHT(T5,2),"/",RIGHT(S5,2))</f>
        <v>dif. 24/23</v>
      </c>
      <c r="W5" s="14" t="str">
        <f>CONCATENATE("cuota ",T5)</f>
        <v>cuota septiembre 2024</v>
      </c>
      <c r="X5" s="129" t="str">
        <f>CONCATENATE("cuota/ total municipio ",RIGHT(T5,2))</f>
        <v>cuota/ total municipio 24</v>
      </c>
    </row>
    <row r="6" spans="1:24" ht="15.75" x14ac:dyDescent="0.25">
      <c r="B6" s="130" t="s">
        <v>43</v>
      </c>
      <c r="C6" s="131">
        <v>3620829</v>
      </c>
      <c r="D6" s="131">
        <v>1311192</v>
      </c>
      <c r="E6" s="131">
        <v>1311969</v>
      </c>
      <c r="F6" s="131">
        <v>3492085</v>
      </c>
      <c r="G6" s="131">
        <v>3849133</v>
      </c>
      <c r="H6" s="131">
        <v>4095618</v>
      </c>
      <c r="I6" s="132">
        <f>IFERROR(H6/G6-1,"-")</f>
        <v>6.4036498608907477E-2</v>
      </c>
      <c r="J6" s="131">
        <f>IFERROR(H6-G6,"-")</f>
        <v>246485</v>
      </c>
      <c r="K6" s="132">
        <f>IFERROR(H6/C6-1,"-")</f>
        <v>0.13112715347783621</v>
      </c>
      <c r="L6" s="131">
        <f>IFERROR(H6-C6,"-")</f>
        <v>474789</v>
      </c>
      <c r="M6" s="132">
        <f>IFERROR(H6/$H$6,"-")</f>
        <v>1</v>
      </c>
      <c r="N6" s="133">
        <f>H6/H6</f>
        <v>1</v>
      </c>
      <c r="O6" s="131">
        <v>382041</v>
      </c>
      <c r="P6" s="131">
        <v>109886</v>
      </c>
      <c r="Q6" s="131">
        <v>280035</v>
      </c>
      <c r="R6" s="131">
        <v>390968</v>
      </c>
      <c r="S6" s="131">
        <v>423998</v>
      </c>
      <c r="T6" s="131">
        <v>434954</v>
      </c>
      <c r="U6" s="132">
        <f>IFERROR(T6/S6-1,"-")</f>
        <v>2.5839744527096808E-2</v>
      </c>
      <c r="V6" s="131">
        <f t="shared" ref="V6:V57" si="0">T6-S6</f>
        <v>10956</v>
      </c>
      <c r="W6" s="132">
        <f>IFERROR(R6/$R$6,"-")</f>
        <v>1</v>
      </c>
      <c r="X6" s="133">
        <f>IFERROR(T6/T6,"-")</f>
        <v>1</v>
      </c>
    </row>
    <row r="7" spans="1:24" ht="15.75" x14ac:dyDescent="0.25">
      <c r="B7" s="134" t="s">
        <v>60</v>
      </c>
      <c r="C7" s="135">
        <v>2653036</v>
      </c>
      <c r="D7" s="135">
        <v>1002314</v>
      </c>
      <c r="E7" s="135">
        <v>1038412</v>
      </c>
      <c r="F7" s="135">
        <v>2770259</v>
      </c>
      <c r="G7" s="135">
        <v>3031978</v>
      </c>
      <c r="H7" s="135">
        <v>3198024</v>
      </c>
      <c r="I7" s="136">
        <f t="shared" ref="I7:I57" si="1">IFERROR(H7/G7-1,"-")</f>
        <v>5.4764909244064519E-2</v>
      </c>
      <c r="J7" s="135">
        <f t="shared" ref="J7:J57" si="2">IFERROR(H7-G7,"-")</f>
        <v>166046</v>
      </c>
      <c r="K7" s="136">
        <f t="shared" ref="K7:K57" si="3">IFERROR(H7/C7-1,"-")</f>
        <v>0.20542050692112723</v>
      </c>
      <c r="L7" s="135">
        <f t="shared" ref="L7:L57" si="4">IFERROR(H7-C7,"-")</f>
        <v>544988</v>
      </c>
      <c r="M7" s="136">
        <f t="shared" ref="M7:M57" si="5">IFERROR(H7/$H$6,"-")</f>
        <v>0.78084040064283344</v>
      </c>
      <c r="N7" s="136">
        <f>H7/H6</f>
        <v>0.78084040064283344</v>
      </c>
      <c r="O7" s="135">
        <v>286586</v>
      </c>
      <c r="P7" s="135">
        <v>87408</v>
      </c>
      <c r="Q7" s="135">
        <v>229668</v>
      </c>
      <c r="R7" s="135">
        <v>311856</v>
      </c>
      <c r="S7" s="135">
        <v>334033</v>
      </c>
      <c r="T7" s="135">
        <v>340570</v>
      </c>
      <c r="U7" s="136">
        <f t="shared" ref="U7:U57" si="6">IFERROR(T7/S7-1,"-")</f>
        <v>1.9569922732185052E-2</v>
      </c>
      <c r="V7" s="135">
        <f t="shared" si="0"/>
        <v>6537</v>
      </c>
      <c r="W7" s="136">
        <f t="shared" ref="W7:W57" si="7">IFERROR(R7/$R$6,"-")</f>
        <v>0.79765095864623192</v>
      </c>
      <c r="X7" s="136">
        <f>IFERROR(T7/T6,"-")</f>
        <v>0.78300234047738382</v>
      </c>
    </row>
    <row r="8" spans="1:24" x14ac:dyDescent="0.25">
      <c r="B8" s="97" t="s">
        <v>140</v>
      </c>
      <c r="C8" s="52">
        <v>2100189</v>
      </c>
      <c r="D8" s="52">
        <v>795657</v>
      </c>
      <c r="E8" s="52">
        <v>856378</v>
      </c>
      <c r="F8" s="52">
        <v>2279770</v>
      </c>
      <c r="G8" s="52">
        <v>2487865</v>
      </c>
      <c r="H8" s="52">
        <v>2634612</v>
      </c>
      <c r="I8" s="98">
        <f t="shared" si="1"/>
        <v>5.8985113742104245E-2</v>
      </c>
      <c r="J8" s="52">
        <f t="shared" si="2"/>
        <v>146747</v>
      </c>
      <c r="K8" s="98">
        <f t="shared" si="3"/>
        <v>0.25446424107544607</v>
      </c>
      <c r="L8" s="52">
        <f t="shared" si="4"/>
        <v>534423</v>
      </c>
      <c r="M8" s="98">
        <f t="shared" si="5"/>
        <v>0.64327581332048056</v>
      </c>
      <c r="N8" s="98">
        <f>H8/H6</f>
        <v>0.64327581332048056</v>
      </c>
      <c r="O8" s="52">
        <v>230379</v>
      </c>
      <c r="P8" s="52">
        <v>68556</v>
      </c>
      <c r="Q8" s="52">
        <v>191758</v>
      </c>
      <c r="R8" s="52">
        <v>256065</v>
      </c>
      <c r="S8" s="52">
        <v>277683</v>
      </c>
      <c r="T8" s="52">
        <v>281159</v>
      </c>
      <c r="U8" s="98">
        <f t="shared" si="6"/>
        <v>1.2517871097618594E-2</v>
      </c>
      <c r="V8" s="52">
        <f t="shared" si="0"/>
        <v>3476</v>
      </c>
      <c r="W8" s="98">
        <f t="shared" si="7"/>
        <v>0.65495130036217797</v>
      </c>
      <c r="X8" s="98">
        <f>IFERROR(T8/T6,"-")</f>
        <v>0.64641088482920028</v>
      </c>
    </row>
    <row r="9" spans="1:24" x14ac:dyDescent="0.25">
      <c r="B9" s="97" t="s">
        <v>142</v>
      </c>
      <c r="C9" s="52">
        <v>552847</v>
      </c>
      <c r="D9" s="52">
        <v>206657</v>
      </c>
      <c r="E9" s="52">
        <v>182034</v>
      </c>
      <c r="F9" s="52">
        <v>490489</v>
      </c>
      <c r="G9" s="52">
        <v>544113</v>
      </c>
      <c r="H9" s="52">
        <v>563412</v>
      </c>
      <c r="I9" s="98">
        <f t="shared" si="1"/>
        <v>3.5468735354604597E-2</v>
      </c>
      <c r="J9" s="52">
        <f t="shared" si="2"/>
        <v>19299</v>
      </c>
      <c r="K9" s="98">
        <f t="shared" si="3"/>
        <v>1.9110169721459958E-2</v>
      </c>
      <c r="L9" s="52">
        <f t="shared" si="4"/>
        <v>10565</v>
      </c>
      <c r="M9" s="98">
        <f t="shared" si="5"/>
        <v>0.13756458732235283</v>
      </c>
      <c r="N9" s="98">
        <f>H9/H6</f>
        <v>0.13756458732235283</v>
      </c>
      <c r="O9" s="52">
        <v>56207</v>
      </c>
      <c r="P9" s="52">
        <v>18852</v>
      </c>
      <c r="Q9" s="52">
        <v>37910</v>
      </c>
      <c r="R9" s="52">
        <v>55791</v>
      </c>
      <c r="S9" s="52">
        <v>56350</v>
      </c>
      <c r="T9" s="52">
        <v>59411</v>
      </c>
      <c r="U9" s="98">
        <f t="shared" si="6"/>
        <v>5.4321206743566997E-2</v>
      </c>
      <c r="V9" s="52">
        <f t="shared" si="0"/>
        <v>3061</v>
      </c>
      <c r="W9" s="98">
        <f t="shared" si="7"/>
        <v>0.14269965828405393</v>
      </c>
      <c r="X9" s="98">
        <f>IFERROR(T9/T6,"-")</f>
        <v>0.13659145564818348</v>
      </c>
    </row>
    <row r="10" spans="1:24" ht="16.5" thickBot="1" x14ac:dyDescent="0.3">
      <c r="B10" s="137" t="s">
        <v>63</v>
      </c>
      <c r="C10" s="138">
        <v>967793</v>
      </c>
      <c r="D10" s="138">
        <v>303151</v>
      </c>
      <c r="E10" s="138">
        <v>273557</v>
      </c>
      <c r="F10" s="138">
        <v>721826</v>
      </c>
      <c r="G10" s="138">
        <v>817155</v>
      </c>
      <c r="H10" s="138">
        <v>897594</v>
      </c>
      <c r="I10" s="139">
        <f t="shared" si="1"/>
        <v>9.8437872863777365E-2</v>
      </c>
      <c r="J10" s="138">
        <f t="shared" si="2"/>
        <v>80439</v>
      </c>
      <c r="K10" s="139">
        <f t="shared" si="3"/>
        <v>-7.2535139229153334E-2</v>
      </c>
      <c r="L10" s="138">
        <f t="shared" si="4"/>
        <v>-70199</v>
      </c>
      <c r="M10" s="139">
        <f t="shared" si="5"/>
        <v>0.21915959935716661</v>
      </c>
      <c r="N10" s="139">
        <f>H10/H6</f>
        <v>0.21915959935716661</v>
      </c>
      <c r="O10" s="138">
        <v>95455</v>
      </c>
      <c r="P10" s="138">
        <v>22478</v>
      </c>
      <c r="Q10" s="138">
        <v>50367</v>
      </c>
      <c r="R10" s="138">
        <v>79112</v>
      </c>
      <c r="S10" s="138">
        <v>89965</v>
      </c>
      <c r="T10" s="138">
        <v>94384</v>
      </c>
      <c r="U10" s="139">
        <f t="shared" si="6"/>
        <v>4.9119101872950655E-2</v>
      </c>
      <c r="V10" s="138">
        <f t="shared" si="0"/>
        <v>4419</v>
      </c>
      <c r="W10" s="139">
        <f t="shared" si="7"/>
        <v>0.20234904135376808</v>
      </c>
      <c r="X10" s="139">
        <f>IFERROR(T10/T6,"-")</f>
        <v>0.21699765952261618</v>
      </c>
    </row>
    <row r="11" spans="1:24" ht="15.75" x14ac:dyDescent="0.25">
      <c r="A11" s="140">
        <f>G11/$G$11</f>
        <v>1</v>
      </c>
      <c r="B11" s="130" t="s">
        <v>44</v>
      </c>
      <c r="C11" s="131">
        <v>1326830</v>
      </c>
      <c r="D11" s="131">
        <v>434246</v>
      </c>
      <c r="E11" s="131">
        <v>505565</v>
      </c>
      <c r="F11" s="131">
        <v>1298122</v>
      </c>
      <c r="G11" s="131">
        <v>1400057</v>
      </c>
      <c r="H11" s="131">
        <v>1449683</v>
      </c>
      <c r="I11" s="132">
        <f t="shared" si="1"/>
        <v>3.5445699710797474E-2</v>
      </c>
      <c r="J11" s="131">
        <f t="shared" si="2"/>
        <v>49626</v>
      </c>
      <c r="K11" s="132">
        <f t="shared" si="3"/>
        <v>9.2591364379762231E-2</v>
      </c>
      <c r="L11" s="131">
        <f t="shared" si="4"/>
        <v>122853</v>
      </c>
      <c r="M11" s="132">
        <f t="shared" si="5"/>
        <v>0.35395952454550206</v>
      </c>
      <c r="N11" s="133">
        <f>H11/H11</f>
        <v>1</v>
      </c>
      <c r="O11" s="131">
        <v>136766</v>
      </c>
      <c r="P11" s="131">
        <v>37281</v>
      </c>
      <c r="Q11" s="131">
        <v>105384</v>
      </c>
      <c r="R11" s="131">
        <v>140395</v>
      </c>
      <c r="S11" s="131">
        <v>153067</v>
      </c>
      <c r="T11" s="131">
        <v>148572</v>
      </c>
      <c r="U11" s="132">
        <f t="shared" si="6"/>
        <v>-2.936622524776733E-2</v>
      </c>
      <c r="V11" s="131">
        <f t="shared" si="0"/>
        <v>-4495</v>
      </c>
      <c r="W11" s="132">
        <f t="shared" si="7"/>
        <v>0.35909588508522439</v>
      </c>
      <c r="X11" s="133">
        <f>IFERROR(T11/T11,"-")</f>
        <v>1</v>
      </c>
    </row>
    <row r="12" spans="1:24" ht="15.75" x14ac:dyDescent="0.25">
      <c r="A12" s="140">
        <f>G12/$G$11</f>
        <v>0.81779098993826682</v>
      </c>
      <c r="B12" s="134" t="s">
        <v>60</v>
      </c>
      <c r="C12" s="135">
        <v>1023538</v>
      </c>
      <c r="D12" s="135">
        <v>352777</v>
      </c>
      <c r="E12" s="135">
        <v>425407</v>
      </c>
      <c r="F12" s="135">
        <v>1107347</v>
      </c>
      <c r="G12" s="135">
        <v>1144954</v>
      </c>
      <c r="H12" s="135">
        <v>1180192</v>
      </c>
      <c r="I12" s="136">
        <f t="shared" si="1"/>
        <v>3.077678229867753E-2</v>
      </c>
      <c r="J12" s="135">
        <f t="shared" si="2"/>
        <v>35238</v>
      </c>
      <c r="K12" s="136">
        <f t="shared" si="3"/>
        <v>0.15305147439567457</v>
      </c>
      <c r="L12" s="135">
        <f t="shared" si="4"/>
        <v>156654</v>
      </c>
      <c r="M12" s="136">
        <f t="shared" si="5"/>
        <v>0.2881596867676624</v>
      </c>
      <c r="N12" s="136">
        <f>H12/H11</f>
        <v>0.81410349710936802</v>
      </c>
      <c r="O12" s="135">
        <v>108328</v>
      </c>
      <c r="P12" s="135">
        <v>29045</v>
      </c>
      <c r="Q12" s="135">
        <v>92716</v>
      </c>
      <c r="R12" s="135">
        <v>116996</v>
      </c>
      <c r="S12" s="135">
        <v>125237</v>
      </c>
      <c r="T12" s="135">
        <v>121062</v>
      </c>
      <c r="U12" s="136">
        <f t="shared" si="6"/>
        <v>-3.3336793439638468E-2</v>
      </c>
      <c r="V12" s="135">
        <f t="shared" si="0"/>
        <v>-4175</v>
      </c>
      <c r="W12" s="136">
        <f t="shared" si="7"/>
        <v>0.2992469971967015</v>
      </c>
      <c r="X12" s="136">
        <f>IFERROR(T12/T11,"-")</f>
        <v>0.81483725062595913</v>
      </c>
    </row>
    <row r="13" spans="1:24" x14ac:dyDescent="0.25">
      <c r="A13" s="140">
        <f>G13/$G$11</f>
        <v>0.72941530237697461</v>
      </c>
      <c r="B13" s="97" t="s">
        <v>140</v>
      </c>
      <c r="C13" s="52">
        <v>858685</v>
      </c>
      <c r="D13" s="52">
        <v>313172</v>
      </c>
      <c r="E13" s="52">
        <v>398389</v>
      </c>
      <c r="F13" s="52">
        <v>987366</v>
      </c>
      <c r="G13" s="52">
        <v>1021223</v>
      </c>
      <c r="H13" s="52">
        <v>1064916</v>
      </c>
      <c r="I13" s="98">
        <f t="shared" si="1"/>
        <v>4.278497448647367E-2</v>
      </c>
      <c r="J13" s="52">
        <f t="shared" si="2"/>
        <v>43693</v>
      </c>
      <c r="K13" s="98">
        <f t="shared" si="3"/>
        <v>0.24017072616850177</v>
      </c>
      <c r="L13" s="52">
        <f t="shared" si="4"/>
        <v>206231</v>
      </c>
      <c r="M13" s="98">
        <f t="shared" si="5"/>
        <v>0.26001350711907212</v>
      </c>
      <c r="N13" s="98">
        <f>H13/H11</f>
        <v>0.73458542315802833</v>
      </c>
      <c r="O13" s="52">
        <v>92717</v>
      </c>
      <c r="P13" s="52">
        <v>28487</v>
      </c>
      <c r="Q13" s="52">
        <v>84214</v>
      </c>
      <c r="R13" s="52">
        <v>103802</v>
      </c>
      <c r="S13" s="52">
        <v>112485</v>
      </c>
      <c r="T13" s="52">
        <v>109297</v>
      </c>
      <c r="U13" s="98">
        <f t="shared" si="6"/>
        <v>-2.8341556651998001E-2</v>
      </c>
      <c r="V13" s="52">
        <f t="shared" si="0"/>
        <v>-3188</v>
      </c>
      <c r="W13" s="98">
        <f t="shared" si="7"/>
        <v>0.26549998976898365</v>
      </c>
      <c r="X13" s="98">
        <f>IFERROR(T13/T11,"-")</f>
        <v>0.73565005519209536</v>
      </c>
    </row>
    <row r="14" spans="1:24" x14ac:dyDescent="0.25">
      <c r="A14" s="140">
        <f>G14/$G$11</f>
        <v>8.8375687561292146E-2</v>
      </c>
      <c r="B14" s="97" t="s">
        <v>142</v>
      </c>
      <c r="C14" s="52">
        <v>164853</v>
      </c>
      <c r="D14" s="52">
        <v>39605</v>
      </c>
      <c r="E14" s="52">
        <v>27018</v>
      </c>
      <c r="F14" s="52">
        <v>119981</v>
      </c>
      <c r="G14" s="52">
        <v>123731</v>
      </c>
      <c r="H14" s="52">
        <v>115276</v>
      </c>
      <c r="I14" s="98">
        <f t="shared" si="1"/>
        <v>-6.8333723965699811E-2</v>
      </c>
      <c r="J14" s="52">
        <f t="shared" si="2"/>
        <v>-8455</v>
      </c>
      <c r="K14" s="98">
        <f t="shared" si="3"/>
        <v>-0.30073459385027879</v>
      </c>
      <c r="L14" s="52">
        <f t="shared" si="4"/>
        <v>-49577</v>
      </c>
      <c r="M14" s="98">
        <f t="shared" si="5"/>
        <v>2.8146179648590272E-2</v>
      </c>
      <c r="N14" s="98">
        <f>H14/H11</f>
        <v>7.951807395133971E-2</v>
      </c>
      <c r="O14" s="52">
        <v>15611</v>
      </c>
      <c r="P14" s="52">
        <v>558</v>
      </c>
      <c r="Q14" s="52">
        <v>8502</v>
      </c>
      <c r="R14" s="52">
        <v>13194</v>
      </c>
      <c r="S14" s="52">
        <v>12752</v>
      </c>
      <c r="T14" s="52">
        <v>11765</v>
      </c>
      <c r="U14" s="98">
        <f t="shared" si="6"/>
        <v>-7.7399623588456756E-2</v>
      </c>
      <c r="V14" s="52">
        <f t="shared" si="0"/>
        <v>-987</v>
      </c>
      <c r="W14" s="98">
        <f t="shared" si="7"/>
        <v>3.3747007427717871E-2</v>
      </c>
      <c r="X14" s="98">
        <f>IFERROR(T14/T11,"-")</f>
        <v>7.9187195433863711E-2</v>
      </c>
    </row>
    <row r="15" spans="1:24" ht="16.5" thickBot="1" x14ac:dyDescent="0.3">
      <c r="A15" s="140">
        <f>G15/$G$11</f>
        <v>0.18220901006173321</v>
      </c>
      <c r="B15" s="137" t="s">
        <v>63</v>
      </c>
      <c r="C15" s="138">
        <v>303292</v>
      </c>
      <c r="D15" s="138">
        <v>81469</v>
      </c>
      <c r="E15" s="138">
        <v>80158</v>
      </c>
      <c r="F15" s="138">
        <v>190775</v>
      </c>
      <c r="G15" s="138">
        <v>255103</v>
      </c>
      <c r="H15" s="138">
        <v>269491</v>
      </c>
      <c r="I15" s="139">
        <f t="shared" si="1"/>
        <v>5.6400747933187834E-2</v>
      </c>
      <c r="J15" s="138">
        <f t="shared" si="2"/>
        <v>14388</v>
      </c>
      <c r="K15" s="139">
        <f t="shared" si="3"/>
        <v>-0.11144705432388591</v>
      </c>
      <c r="L15" s="138">
        <f t="shared" si="4"/>
        <v>-33801</v>
      </c>
      <c r="M15" s="139">
        <f t="shared" si="5"/>
        <v>6.5799837777839626E-2</v>
      </c>
      <c r="N15" s="139">
        <f>H15/H11</f>
        <v>0.18589650289063195</v>
      </c>
      <c r="O15" s="138">
        <v>28438</v>
      </c>
      <c r="P15" s="138">
        <v>8236</v>
      </c>
      <c r="Q15" s="138">
        <v>12668</v>
      </c>
      <c r="R15" s="138">
        <v>23399</v>
      </c>
      <c r="S15" s="138">
        <v>27830</v>
      </c>
      <c r="T15" s="138">
        <v>27510</v>
      </c>
      <c r="U15" s="139">
        <f t="shared" si="6"/>
        <v>-1.1498383039885041E-2</v>
      </c>
      <c r="V15" s="138">
        <f t="shared" si="0"/>
        <v>-320</v>
      </c>
      <c r="W15" s="139">
        <f t="shared" si="7"/>
        <v>5.9848887888522849E-2</v>
      </c>
      <c r="X15" s="139">
        <f>IFERROR(T15/T11,"-")</f>
        <v>0.18516274937404087</v>
      </c>
    </row>
    <row r="16" spans="1:24" ht="15.75" x14ac:dyDescent="0.25">
      <c r="A16" s="79"/>
      <c r="B16" s="130" t="s">
        <v>45</v>
      </c>
      <c r="C16" s="131">
        <v>972864</v>
      </c>
      <c r="D16" s="131">
        <v>298260</v>
      </c>
      <c r="E16" s="131">
        <v>235520</v>
      </c>
      <c r="F16" s="131">
        <v>914043</v>
      </c>
      <c r="G16" s="131">
        <v>974839</v>
      </c>
      <c r="H16" s="131">
        <v>1033377</v>
      </c>
      <c r="I16" s="132">
        <f t="shared" si="1"/>
        <v>6.0048890124420495E-2</v>
      </c>
      <c r="J16" s="131">
        <f t="shared" si="2"/>
        <v>58538</v>
      </c>
      <c r="K16" s="132">
        <f t="shared" si="3"/>
        <v>6.2200883165581144E-2</v>
      </c>
      <c r="L16" s="131">
        <f t="shared" si="4"/>
        <v>60513</v>
      </c>
      <c r="M16" s="132">
        <f t="shared" si="5"/>
        <v>0.25231283776953806</v>
      </c>
      <c r="N16" s="133">
        <f>H16/H16</f>
        <v>1</v>
      </c>
      <c r="O16" s="131">
        <v>99309</v>
      </c>
      <c r="P16" s="131">
        <v>18180</v>
      </c>
      <c r="Q16" s="131">
        <v>59020</v>
      </c>
      <c r="R16" s="131">
        <v>103298</v>
      </c>
      <c r="S16" s="131">
        <v>107312</v>
      </c>
      <c r="T16" s="131">
        <v>111150</v>
      </c>
      <c r="U16" s="132">
        <f t="shared" si="6"/>
        <v>3.5764872521246494E-2</v>
      </c>
      <c r="V16" s="131">
        <f t="shared" si="0"/>
        <v>3838</v>
      </c>
      <c r="W16" s="132">
        <f t="shared" si="7"/>
        <v>0.26421088170898899</v>
      </c>
      <c r="X16" s="133">
        <f>IFERROR(T16/T16,"-")</f>
        <v>1</v>
      </c>
    </row>
    <row r="17" spans="2:24" ht="15.75" x14ac:dyDescent="0.25">
      <c r="B17" s="134" t="s">
        <v>60</v>
      </c>
      <c r="C17" s="135">
        <v>536693</v>
      </c>
      <c r="D17" s="135">
        <v>170072</v>
      </c>
      <c r="E17" s="135">
        <v>104720</v>
      </c>
      <c r="F17" s="135">
        <v>546989</v>
      </c>
      <c r="G17" s="135">
        <v>598309</v>
      </c>
      <c r="H17" s="135">
        <v>639306</v>
      </c>
      <c r="I17" s="136">
        <f t="shared" si="1"/>
        <v>6.8521449618842434E-2</v>
      </c>
      <c r="J17" s="135">
        <f t="shared" si="2"/>
        <v>40997</v>
      </c>
      <c r="K17" s="136">
        <f t="shared" si="3"/>
        <v>0.19119496620973253</v>
      </c>
      <c r="L17" s="135">
        <f t="shared" si="4"/>
        <v>102613</v>
      </c>
      <c r="M17" s="136">
        <f t="shared" si="5"/>
        <v>0.15609512410581261</v>
      </c>
      <c r="N17" s="136">
        <f>H17/H16</f>
        <v>0.61865708255554364</v>
      </c>
      <c r="O17" s="135">
        <v>56373</v>
      </c>
      <c r="P17" s="135">
        <v>8785</v>
      </c>
      <c r="Q17" s="135">
        <v>33952</v>
      </c>
      <c r="R17" s="135">
        <v>64404</v>
      </c>
      <c r="S17" s="135">
        <v>67208</v>
      </c>
      <c r="T17" s="135">
        <v>71650</v>
      </c>
      <c r="U17" s="136">
        <f t="shared" si="6"/>
        <v>6.6093322223544915E-2</v>
      </c>
      <c r="V17" s="135">
        <f t="shared" si="0"/>
        <v>4442</v>
      </c>
      <c r="W17" s="136">
        <f t="shared" si="7"/>
        <v>0.1647295942378916</v>
      </c>
      <c r="X17" s="136">
        <f>IFERROR(T17/T16,"-")</f>
        <v>0.64462438146648671</v>
      </c>
    </row>
    <row r="18" spans="2:24" x14ac:dyDescent="0.25">
      <c r="B18" s="97" t="s">
        <v>140</v>
      </c>
      <c r="C18" s="52">
        <v>407384</v>
      </c>
      <c r="D18" s="52">
        <v>124031</v>
      </c>
      <c r="E18" s="52">
        <v>86318</v>
      </c>
      <c r="F18" s="52">
        <v>415520</v>
      </c>
      <c r="G18" s="52">
        <v>452861</v>
      </c>
      <c r="H18" s="52">
        <v>482421</v>
      </c>
      <c r="I18" s="98">
        <f t="shared" si="1"/>
        <v>6.5273891988932631E-2</v>
      </c>
      <c r="J18" s="52">
        <f t="shared" si="2"/>
        <v>29560</v>
      </c>
      <c r="K18" s="98">
        <f t="shared" si="3"/>
        <v>0.18419230995817215</v>
      </c>
      <c r="L18" s="52">
        <f t="shared" si="4"/>
        <v>75037</v>
      </c>
      <c r="M18" s="98">
        <f t="shared" si="5"/>
        <v>0.11778954970898164</v>
      </c>
      <c r="N18" s="98">
        <f>H18/H16</f>
        <v>0.46683930453261491</v>
      </c>
      <c r="O18" s="52">
        <v>44069</v>
      </c>
      <c r="P18" s="52">
        <v>6466</v>
      </c>
      <c r="Q18" s="52">
        <v>28209</v>
      </c>
      <c r="R18" s="52">
        <v>49072</v>
      </c>
      <c r="S18" s="52">
        <v>51415</v>
      </c>
      <c r="T18" s="52">
        <v>54012</v>
      </c>
      <c r="U18" s="98">
        <f t="shared" si="6"/>
        <v>5.0510551395507086E-2</v>
      </c>
      <c r="V18" s="52">
        <f t="shared" si="0"/>
        <v>2597</v>
      </c>
      <c r="W18" s="98">
        <f t="shared" si="7"/>
        <v>0.12551410857154549</v>
      </c>
      <c r="X18" s="98">
        <f>IFERROR(T18/T16,"-")</f>
        <v>0.48593792172739542</v>
      </c>
    </row>
    <row r="19" spans="2:24" x14ac:dyDescent="0.25">
      <c r="B19" s="97" t="s">
        <v>142</v>
      </c>
      <c r="C19" s="52">
        <v>129309</v>
      </c>
      <c r="D19" s="52">
        <v>46041</v>
      </c>
      <c r="E19" s="52">
        <v>18402</v>
      </c>
      <c r="F19" s="52">
        <v>131469</v>
      </c>
      <c r="G19" s="52">
        <v>145448</v>
      </c>
      <c r="H19" s="52">
        <v>156885</v>
      </c>
      <c r="I19" s="98">
        <f t="shared" si="1"/>
        <v>7.863291348110657E-2</v>
      </c>
      <c r="J19" s="52">
        <f t="shared" si="2"/>
        <v>11437</v>
      </c>
      <c r="K19" s="98">
        <f t="shared" si="3"/>
        <v>0.21325661786882577</v>
      </c>
      <c r="L19" s="52">
        <f t="shared" si="4"/>
        <v>27576</v>
      </c>
      <c r="M19" s="98">
        <f t="shared" si="5"/>
        <v>3.8305574396830952E-2</v>
      </c>
      <c r="N19" s="98">
        <f>H19/H16</f>
        <v>0.1518177780229287</v>
      </c>
      <c r="O19" s="52">
        <v>12304</v>
      </c>
      <c r="P19" s="52">
        <v>2319</v>
      </c>
      <c r="Q19" s="52">
        <v>5743</v>
      </c>
      <c r="R19" s="52">
        <v>15332</v>
      </c>
      <c r="S19" s="52">
        <v>15793</v>
      </c>
      <c r="T19" s="52">
        <v>17638</v>
      </c>
      <c r="U19" s="98">
        <f t="shared" si="6"/>
        <v>0.116823909326917</v>
      </c>
      <c r="V19" s="52">
        <f t="shared" si="0"/>
        <v>1845</v>
      </c>
      <c r="W19" s="98">
        <f t="shared" si="7"/>
        <v>3.9215485666346098E-2</v>
      </c>
      <c r="X19" s="98">
        <f>IFERROR(T19/T16,"-")</f>
        <v>0.15868645973909132</v>
      </c>
    </row>
    <row r="20" spans="2:24" ht="16.5" thickBot="1" x14ac:dyDescent="0.3">
      <c r="B20" s="137" t="s">
        <v>63</v>
      </c>
      <c r="C20" s="138">
        <v>436171</v>
      </c>
      <c r="D20" s="138">
        <v>128188</v>
      </c>
      <c r="E20" s="138">
        <v>130800</v>
      </c>
      <c r="F20" s="138">
        <v>367054</v>
      </c>
      <c r="G20" s="138">
        <v>376530</v>
      </c>
      <c r="H20" s="138">
        <v>394071</v>
      </c>
      <c r="I20" s="139">
        <f t="shared" si="1"/>
        <v>4.6585929408015314E-2</v>
      </c>
      <c r="J20" s="138">
        <f t="shared" si="2"/>
        <v>17541</v>
      </c>
      <c r="K20" s="139">
        <f t="shared" si="3"/>
        <v>-9.6521777009475618E-2</v>
      </c>
      <c r="L20" s="138">
        <f t="shared" si="4"/>
        <v>-42100</v>
      </c>
      <c r="M20" s="139">
        <f t="shared" si="5"/>
        <v>9.6217713663725474E-2</v>
      </c>
      <c r="N20" s="139">
        <f>H20/H16</f>
        <v>0.38134291744445636</v>
      </c>
      <c r="O20" s="138">
        <v>42936</v>
      </c>
      <c r="P20" s="138">
        <v>9395</v>
      </c>
      <c r="Q20" s="138">
        <v>25068</v>
      </c>
      <c r="R20" s="138">
        <v>38894</v>
      </c>
      <c r="S20" s="138">
        <v>40104</v>
      </c>
      <c r="T20" s="138">
        <v>39500</v>
      </c>
      <c r="U20" s="139">
        <f t="shared" si="6"/>
        <v>-1.5060841811290637E-2</v>
      </c>
      <c r="V20" s="138">
        <f t="shared" si="0"/>
        <v>-604</v>
      </c>
      <c r="W20" s="139">
        <f t="shared" si="7"/>
        <v>9.9481287471097385E-2</v>
      </c>
      <c r="X20" s="139">
        <f>IFERROR(T20/T16,"-")</f>
        <v>0.35537561853351329</v>
      </c>
    </row>
    <row r="21" spans="2:24" ht="15.75" x14ac:dyDescent="0.25">
      <c r="B21" s="130" t="s">
        <v>46</v>
      </c>
      <c r="C21" s="131">
        <v>33380</v>
      </c>
      <c r="D21" s="131">
        <v>11345</v>
      </c>
      <c r="E21" s="131">
        <v>11501</v>
      </c>
      <c r="F21" s="131">
        <v>25651</v>
      </c>
      <c r="G21" s="131">
        <v>37060</v>
      </c>
      <c r="H21" s="131">
        <v>32035</v>
      </c>
      <c r="I21" s="132">
        <f t="shared" si="1"/>
        <v>-0.13559093362115493</v>
      </c>
      <c r="J21" s="131">
        <f t="shared" si="2"/>
        <v>-5025</v>
      </c>
      <c r="K21" s="132">
        <f t="shared" si="3"/>
        <v>-4.0293588975434447E-2</v>
      </c>
      <c r="L21" s="131">
        <f t="shared" si="4"/>
        <v>-1345</v>
      </c>
      <c r="M21" s="132">
        <f t="shared" si="5"/>
        <v>7.8217743939986584E-3</v>
      </c>
      <c r="N21" s="133">
        <f>H21/H21</f>
        <v>1</v>
      </c>
      <c r="O21" s="131">
        <v>3494</v>
      </c>
      <c r="P21" s="131">
        <v>220</v>
      </c>
      <c r="Q21" s="131">
        <v>2289</v>
      </c>
      <c r="R21" s="131">
        <v>3143</v>
      </c>
      <c r="S21" s="131">
        <v>3734</v>
      </c>
      <c r="T21" s="131">
        <v>3135</v>
      </c>
      <c r="U21" s="132">
        <f t="shared" si="6"/>
        <v>-0.16041778253883232</v>
      </c>
      <c r="V21" s="131">
        <f t="shared" si="0"/>
        <v>-599</v>
      </c>
      <c r="W21" s="132">
        <f t="shared" si="7"/>
        <v>8.039021096355712E-3</v>
      </c>
      <c r="X21" s="133">
        <f>IFERROR(T21/T21,"-")</f>
        <v>1</v>
      </c>
    </row>
    <row r="22" spans="2:24" ht="15.75" x14ac:dyDescent="0.25">
      <c r="B22" s="134" t="s">
        <v>60</v>
      </c>
      <c r="C22" s="135">
        <v>29035</v>
      </c>
      <c r="D22" s="135">
        <v>9467</v>
      </c>
      <c r="E22" s="135">
        <v>11501</v>
      </c>
      <c r="F22" s="135">
        <v>25651</v>
      </c>
      <c r="G22" s="135">
        <v>36596</v>
      </c>
      <c r="H22" s="135">
        <v>31559</v>
      </c>
      <c r="I22" s="136">
        <f t="shared" si="1"/>
        <v>-0.13763799322330306</v>
      </c>
      <c r="J22" s="135">
        <f t="shared" si="2"/>
        <v>-5037</v>
      </c>
      <c r="K22" s="136">
        <f t="shared" si="3"/>
        <v>8.6929567763044613E-2</v>
      </c>
      <c r="L22" s="135">
        <f t="shared" si="4"/>
        <v>2524</v>
      </c>
      <c r="M22" s="136">
        <f t="shared" si="5"/>
        <v>7.7055526174560221E-3</v>
      </c>
      <c r="N22" s="136">
        <f>H22/H21</f>
        <v>0.98514125175589196</v>
      </c>
      <c r="O22" s="135">
        <v>2946</v>
      </c>
      <c r="P22" s="135">
        <v>220</v>
      </c>
      <c r="Q22" s="135">
        <v>2289</v>
      </c>
      <c r="R22" s="135">
        <v>3143</v>
      </c>
      <c r="S22" s="135">
        <v>3673</v>
      </c>
      <c r="T22" s="135">
        <v>3065</v>
      </c>
      <c r="U22" s="136">
        <f t="shared" si="6"/>
        <v>-0.16553226245575825</v>
      </c>
      <c r="V22" s="135">
        <f t="shared" si="0"/>
        <v>-608</v>
      </c>
      <c r="W22" s="136">
        <f t="shared" si="7"/>
        <v>8.039021096355712E-3</v>
      </c>
      <c r="X22" s="136">
        <f>IFERROR(T22/T21,"-")</f>
        <v>0.97767145135566191</v>
      </c>
    </row>
    <row r="23" spans="2:24" x14ac:dyDescent="0.25">
      <c r="B23" s="97" t="s">
        <v>140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98" t="str">
        <f t="shared" si="1"/>
        <v>-</v>
      </c>
      <c r="J23" s="52">
        <f t="shared" si="2"/>
        <v>0</v>
      </c>
      <c r="K23" s="98" t="str">
        <f t="shared" si="3"/>
        <v>-</v>
      </c>
      <c r="L23" s="52">
        <f t="shared" si="4"/>
        <v>0</v>
      </c>
      <c r="M23" s="98">
        <f t="shared" si="5"/>
        <v>0</v>
      </c>
      <c r="N23" s="98">
        <f>H23/H21</f>
        <v>0</v>
      </c>
      <c r="O23" s="52">
        <v>0</v>
      </c>
      <c r="P23" s="52">
        <v>0</v>
      </c>
      <c r="Q23" s="52">
        <v>0</v>
      </c>
      <c r="R23" s="52">
        <v>0</v>
      </c>
      <c r="S23" s="52">
        <v>0</v>
      </c>
      <c r="T23" s="52">
        <v>0</v>
      </c>
      <c r="U23" s="98" t="str">
        <f t="shared" si="6"/>
        <v>-</v>
      </c>
      <c r="V23" s="52">
        <f t="shared" si="0"/>
        <v>0</v>
      </c>
      <c r="W23" s="98">
        <f t="shared" si="7"/>
        <v>0</v>
      </c>
      <c r="X23" s="98">
        <f>IFERROR(T23/T21,"-")</f>
        <v>0</v>
      </c>
    </row>
    <row r="24" spans="2:24" x14ac:dyDescent="0.25">
      <c r="B24" s="97" t="s">
        <v>142</v>
      </c>
      <c r="C24" s="52">
        <v>0</v>
      </c>
      <c r="D24" s="52">
        <v>1275</v>
      </c>
      <c r="E24" s="52">
        <v>3463</v>
      </c>
      <c r="F24" s="52">
        <v>0</v>
      </c>
      <c r="G24" s="52">
        <v>0</v>
      </c>
      <c r="H24" s="52">
        <v>0</v>
      </c>
      <c r="I24" s="98" t="str">
        <f t="shared" si="1"/>
        <v>-</v>
      </c>
      <c r="J24" s="52">
        <f t="shared" si="2"/>
        <v>0</v>
      </c>
      <c r="K24" s="98" t="str">
        <f t="shared" si="3"/>
        <v>-</v>
      </c>
      <c r="L24" s="52">
        <f t="shared" si="4"/>
        <v>0</v>
      </c>
      <c r="M24" s="98">
        <f t="shared" si="5"/>
        <v>0</v>
      </c>
      <c r="N24" s="98">
        <f>H24/H21</f>
        <v>0</v>
      </c>
      <c r="O24" s="52">
        <v>0</v>
      </c>
      <c r="P24" s="52">
        <v>220</v>
      </c>
      <c r="Q24" s="52">
        <v>0</v>
      </c>
      <c r="R24" s="52">
        <v>0</v>
      </c>
      <c r="S24" s="52">
        <v>0</v>
      </c>
      <c r="T24" s="52">
        <v>0</v>
      </c>
      <c r="U24" s="98" t="str">
        <f t="shared" si="6"/>
        <v>-</v>
      </c>
      <c r="V24" s="52">
        <f t="shared" si="0"/>
        <v>0</v>
      </c>
      <c r="W24" s="98">
        <f t="shared" si="7"/>
        <v>0</v>
      </c>
      <c r="X24" s="98">
        <f>IFERROR(T24/T21,"-")</f>
        <v>0</v>
      </c>
    </row>
    <row r="25" spans="2:24" ht="16.5" thickBot="1" x14ac:dyDescent="0.3">
      <c r="B25" s="137" t="s">
        <v>63</v>
      </c>
      <c r="C25" s="138">
        <v>4345</v>
      </c>
      <c r="D25" s="138">
        <v>1878</v>
      </c>
      <c r="E25" s="138">
        <v>0</v>
      </c>
      <c r="F25" s="138">
        <v>0</v>
      </c>
      <c r="G25" s="138">
        <v>0</v>
      </c>
      <c r="H25" s="138">
        <v>0</v>
      </c>
      <c r="I25" s="139" t="str">
        <f t="shared" si="1"/>
        <v>-</v>
      </c>
      <c r="J25" s="138">
        <f t="shared" si="2"/>
        <v>0</v>
      </c>
      <c r="K25" s="139">
        <f t="shared" si="3"/>
        <v>-1</v>
      </c>
      <c r="L25" s="138">
        <f t="shared" si="4"/>
        <v>-4345</v>
      </c>
      <c r="M25" s="139">
        <f t="shared" si="5"/>
        <v>0</v>
      </c>
      <c r="N25" s="139">
        <f>H25/H21</f>
        <v>0</v>
      </c>
      <c r="O25" s="138">
        <v>548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9" t="str">
        <f t="shared" si="6"/>
        <v>-</v>
      </c>
      <c r="V25" s="138">
        <f t="shared" si="0"/>
        <v>0</v>
      </c>
      <c r="W25" s="139">
        <f t="shared" si="7"/>
        <v>0</v>
      </c>
      <c r="X25" s="139">
        <f>IFERROR(T25/T21,"-")</f>
        <v>0</v>
      </c>
    </row>
    <row r="26" spans="2:24" ht="15.75" x14ac:dyDescent="0.25">
      <c r="B26" s="130" t="s">
        <v>47</v>
      </c>
      <c r="C26" s="131">
        <v>103641</v>
      </c>
      <c r="D26" s="131">
        <v>36944</v>
      </c>
      <c r="E26" s="131">
        <v>34184</v>
      </c>
      <c r="F26" s="131">
        <v>117560</v>
      </c>
      <c r="G26" s="131">
        <v>137595</v>
      </c>
      <c r="H26" s="131">
        <v>175857</v>
      </c>
      <c r="I26" s="132">
        <f t="shared" si="1"/>
        <v>0.27807696500599577</v>
      </c>
      <c r="J26" s="131">
        <f t="shared" si="2"/>
        <v>38262</v>
      </c>
      <c r="K26" s="132">
        <f t="shared" si="3"/>
        <v>0.69678988045271661</v>
      </c>
      <c r="L26" s="131">
        <f t="shared" si="4"/>
        <v>72216</v>
      </c>
      <c r="M26" s="132">
        <f t="shared" si="5"/>
        <v>4.2937842347601757E-2</v>
      </c>
      <c r="N26" s="133">
        <f>H26/H26</f>
        <v>1</v>
      </c>
      <c r="O26" s="131">
        <v>11945</v>
      </c>
      <c r="P26" s="131">
        <v>6236</v>
      </c>
      <c r="Q26" s="131">
        <v>8360</v>
      </c>
      <c r="R26" s="131">
        <v>10763</v>
      </c>
      <c r="S26" s="131">
        <v>16386</v>
      </c>
      <c r="T26" s="131">
        <v>17100</v>
      </c>
      <c r="U26" s="132">
        <f t="shared" si="6"/>
        <v>4.3573782497253744E-2</v>
      </c>
      <c r="V26" s="131">
        <f t="shared" si="0"/>
        <v>714</v>
      </c>
      <c r="W26" s="132">
        <f t="shared" si="7"/>
        <v>2.7529107241513372E-2</v>
      </c>
      <c r="X26" s="133">
        <f>IFERROR(T26/T26,"-")</f>
        <v>1</v>
      </c>
    </row>
    <row r="27" spans="2:24" ht="15.75" x14ac:dyDescent="0.25">
      <c r="B27" s="134" t="s">
        <v>60</v>
      </c>
      <c r="C27" s="135">
        <v>102355</v>
      </c>
      <c r="D27" s="135">
        <v>36134</v>
      </c>
      <c r="E27" s="135">
        <v>32734</v>
      </c>
      <c r="F27" s="135">
        <v>110290</v>
      </c>
      <c r="G27" s="135">
        <v>131067</v>
      </c>
      <c r="H27" s="135">
        <v>146251</v>
      </c>
      <c r="I27" s="136">
        <f t="shared" si="1"/>
        <v>0.11584914585669925</v>
      </c>
      <c r="J27" s="135">
        <f t="shared" si="2"/>
        <v>15184</v>
      </c>
      <c r="K27" s="136">
        <f t="shared" si="3"/>
        <v>0.42886033901616916</v>
      </c>
      <c r="L27" s="135">
        <f t="shared" si="4"/>
        <v>43896</v>
      </c>
      <c r="M27" s="136">
        <f t="shared" si="5"/>
        <v>3.5709140842725078E-2</v>
      </c>
      <c r="N27" s="136">
        <f>H27/H26</f>
        <v>0.83164730434387035</v>
      </c>
      <c r="O27" s="135">
        <v>11734</v>
      </c>
      <c r="P27" s="135">
        <v>6206</v>
      </c>
      <c r="Q27" s="135">
        <v>7499</v>
      </c>
      <c r="R27" s="135">
        <v>10282</v>
      </c>
      <c r="S27" s="135">
        <v>15797</v>
      </c>
      <c r="T27" s="135">
        <v>14091</v>
      </c>
      <c r="U27" s="136">
        <f t="shared" si="6"/>
        <v>-0.1079951889599291</v>
      </c>
      <c r="V27" s="135">
        <f t="shared" si="0"/>
        <v>-1706</v>
      </c>
      <c r="W27" s="136">
        <f t="shared" si="7"/>
        <v>2.6298827525526387E-2</v>
      </c>
      <c r="X27" s="136">
        <f>IFERROR(T27/T26,"-")</f>
        <v>0.82403508771929823</v>
      </c>
    </row>
    <row r="28" spans="2:24" x14ac:dyDescent="0.25">
      <c r="B28" s="97" t="s">
        <v>140</v>
      </c>
      <c r="C28" s="52">
        <v>92457</v>
      </c>
      <c r="D28" s="52">
        <v>27988</v>
      </c>
      <c r="E28" s="52">
        <v>32734</v>
      </c>
      <c r="F28" s="52">
        <v>0</v>
      </c>
      <c r="G28" s="52">
        <v>69914</v>
      </c>
      <c r="H28" s="52">
        <v>0</v>
      </c>
      <c r="I28" s="98">
        <f t="shared" si="1"/>
        <v>-1</v>
      </c>
      <c r="J28" s="52">
        <f t="shared" si="2"/>
        <v>-69914</v>
      </c>
      <c r="K28" s="98">
        <f t="shared" si="3"/>
        <v>-1</v>
      </c>
      <c r="L28" s="52">
        <f t="shared" si="4"/>
        <v>-92457</v>
      </c>
      <c r="M28" s="98">
        <f t="shared" si="5"/>
        <v>0</v>
      </c>
      <c r="N28" s="98">
        <f>H28/H26</f>
        <v>0</v>
      </c>
      <c r="O28" s="52">
        <v>10701</v>
      </c>
      <c r="P28" s="52">
        <v>0</v>
      </c>
      <c r="Q28" s="52">
        <v>7499</v>
      </c>
      <c r="R28" s="52">
        <v>0</v>
      </c>
      <c r="S28" s="52">
        <v>15797</v>
      </c>
      <c r="T28" s="52">
        <v>0</v>
      </c>
      <c r="U28" s="98">
        <f t="shared" si="6"/>
        <v>-1</v>
      </c>
      <c r="V28" s="52">
        <f t="shared" si="0"/>
        <v>-15797</v>
      </c>
      <c r="W28" s="98">
        <f t="shared" si="7"/>
        <v>0</v>
      </c>
      <c r="X28" s="98">
        <f>IFERROR(T28/T26,"-")</f>
        <v>0</v>
      </c>
    </row>
    <row r="29" spans="2:24" ht="15.75" thickBot="1" x14ac:dyDescent="0.3">
      <c r="B29" s="97" t="s">
        <v>142</v>
      </c>
      <c r="C29" s="52">
        <v>9898</v>
      </c>
      <c r="D29" s="52">
        <v>1940</v>
      </c>
      <c r="E29" s="52">
        <v>0</v>
      </c>
      <c r="F29" s="52">
        <v>0</v>
      </c>
      <c r="G29" s="52">
        <v>0</v>
      </c>
      <c r="H29" s="52">
        <v>0</v>
      </c>
      <c r="I29" s="98" t="str">
        <f t="shared" si="1"/>
        <v>-</v>
      </c>
      <c r="J29" s="52">
        <f t="shared" si="2"/>
        <v>0</v>
      </c>
      <c r="K29" s="98">
        <f t="shared" si="3"/>
        <v>-1</v>
      </c>
      <c r="L29" s="52">
        <f t="shared" si="4"/>
        <v>-9898</v>
      </c>
      <c r="M29" s="98">
        <f t="shared" si="5"/>
        <v>0</v>
      </c>
      <c r="N29" s="98">
        <f>H29/H26</f>
        <v>0</v>
      </c>
      <c r="O29" s="52">
        <v>1033</v>
      </c>
      <c r="P29" s="52">
        <v>0</v>
      </c>
      <c r="Q29" s="52">
        <v>0</v>
      </c>
      <c r="R29" s="52">
        <v>0</v>
      </c>
      <c r="S29" s="52">
        <v>0</v>
      </c>
      <c r="T29" s="52">
        <v>0</v>
      </c>
      <c r="U29" s="98" t="str">
        <f t="shared" si="6"/>
        <v>-</v>
      </c>
      <c r="V29" s="52">
        <f t="shared" si="0"/>
        <v>0</v>
      </c>
      <c r="W29" s="98">
        <f t="shared" si="7"/>
        <v>0</v>
      </c>
      <c r="X29" s="98">
        <f>IFERROR(T29/T26,"-")</f>
        <v>0</v>
      </c>
    </row>
    <row r="30" spans="2:24" ht="15.75" x14ac:dyDescent="0.25">
      <c r="B30" s="130" t="s">
        <v>48</v>
      </c>
      <c r="C30" s="131">
        <v>596001</v>
      </c>
      <c r="D30" s="131">
        <v>181508</v>
      </c>
      <c r="E30" s="131">
        <v>210211</v>
      </c>
      <c r="F30" s="131">
        <v>523202</v>
      </c>
      <c r="G30" s="131">
        <v>598329</v>
      </c>
      <c r="H30" s="131">
        <v>691297</v>
      </c>
      <c r="I30" s="132">
        <f t="shared" si="1"/>
        <v>0.15537939829090686</v>
      </c>
      <c r="J30" s="131">
        <f t="shared" si="2"/>
        <v>92968</v>
      </c>
      <c r="K30" s="132">
        <f t="shared" si="3"/>
        <v>0.15989234917391082</v>
      </c>
      <c r="L30" s="131">
        <f t="shared" si="4"/>
        <v>95296</v>
      </c>
      <c r="M30" s="132">
        <f t="shared" si="5"/>
        <v>0.16878942323234247</v>
      </c>
      <c r="N30" s="133">
        <f>H30/H30</f>
        <v>1</v>
      </c>
      <c r="O30" s="131">
        <v>69073</v>
      </c>
      <c r="P30" s="131">
        <v>17561</v>
      </c>
      <c r="Q30" s="131">
        <v>48518</v>
      </c>
      <c r="R30" s="131">
        <v>62173</v>
      </c>
      <c r="S30" s="131">
        <v>71851</v>
      </c>
      <c r="T30" s="131">
        <v>77584</v>
      </c>
      <c r="U30" s="132">
        <f t="shared" si="6"/>
        <v>7.9790121223086707E-2</v>
      </c>
      <c r="V30" s="131">
        <f t="shared" si="0"/>
        <v>5733</v>
      </c>
      <c r="W30" s="132">
        <f t="shared" si="7"/>
        <v>0.15902324486914529</v>
      </c>
      <c r="X30" s="133">
        <f>IFERROR(T30/T30,"-")</f>
        <v>1</v>
      </c>
    </row>
    <row r="31" spans="2:24" ht="15.75" x14ac:dyDescent="0.25">
      <c r="B31" s="134" t="s">
        <v>60</v>
      </c>
      <c r="C31" s="135">
        <v>473735</v>
      </c>
      <c r="D31" s="135">
        <v>147476</v>
      </c>
      <c r="E31" s="135">
        <v>167563</v>
      </c>
      <c r="F31" s="135">
        <v>423670</v>
      </c>
      <c r="G31" s="135">
        <v>487148</v>
      </c>
      <c r="H31" s="135">
        <v>557192</v>
      </c>
      <c r="I31" s="136">
        <f t="shared" si="1"/>
        <v>0.14378381929105744</v>
      </c>
      <c r="J31" s="135">
        <f t="shared" si="2"/>
        <v>70044</v>
      </c>
      <c r="K31" s="136">
        <f t="shared" si="3"/>
        <v>0.17616811086366857</v>
      </c>
      <c r="L31" s="135">
        <f t="shared" si="4"/>
        <v>83457</v>
      </c>
      <c r="M31" s="136">
        <f t="shared" si="5"/>
        <v>0.13604589099862341</v>
      </c>
      <c r="N31" s="136">
        <f>H31/H30</f>
        <v>0.80600957330930123</v>
      </c>
      <c r="O31" s="135">
        <v>56624</v>
      </c>
      <c r="P31" s="135">
        <v>13941</v>
      </c>
      <c r="Q31" s="135">
        <v>40728</v>
      </c>
      <c r="R31" s="135">
        <v>51986</v>
      </c>
      <c r="S31" s="135">
        <v>58014</v>
      </c>
      <c r="T31" s="135">
        <v>60705</v>
      </c>
      <c r="U31" s="136">
        <f t="shared" si="6"/>
        <v>4.6385355259075389E-2</v>
      </c>
      <c r="V31" s="135">
        <f t="shared" si="0"/>
        <v>2691</v>
      </c>
      <c r="W31" s="136">
        <f t="shared" si="7"/>
        <v>0.13296740398191156</v>
      </c>
      <c r="X31" s="136">
        <f>IFERROR(T31/T30,"-")</f>
        <v>0.78244225613528562</v>
      </c>
    </row>
    <row r="32" spans="2:24" x14ac:dyDescent="0.25">
      <c r="B32" s="97" t="s">
        <v>140</v>
      </c>
      <c r="C32" s="52">
        <v>374546</v>
      </c>
      <c r="D32" s="52">
        <v>120222</v>
      </c>
      <c r="E32" s="52">
        <v>124348</v>
      </c>
      <c r="F32" s="52">
        <v>348211</v>
      </c>
      <c r="G32" s="52">
        <v>409555</v>
      </c>
      <c r="H32" s="52">
        <v>470041</v>
      </c>
      <c r="I32" s="98">
        <f t="shared" si="1"/>
        <v>0.14768712382952232</v>
      </c>
      <c r="J32" s="52">
        <f t="shared" si="2"/>
        <v>60486</v>
      </c>
      <c r="K32" s="98">
        <f t="shared" si="3"/>
        <v>0.25496200733688257</v>
      </c>
      <c r="L32" s="52">
        <f t="shared" si="4"/>
        <v>95495</v>
      </c>
      <c r="M32" s="98">
        <f t="shared" si="5"/>
        <v>0.1147668068652887</v>
      </c>
      <c r="N32" s="98">
        <f>H32/H30</f>
        <v>0.67994074905576041</v>
      </c>
      <c r="O32" s="52">
        <v>44948</v>
      </c>
      <c r="P32" s="52">
        <v>11726</v>
      </c>
      <c r="Q32" s="52">
        <v>31875</v>
      </c>
      <c r="R32" s="52">
        <v>44396</v>
      </c>
      <c r="S32" s="52">
        <v>49248</v>
      </c>
      <c r="T32" s="52">
        <v>51449</v>
      </c>
      <c r="U32" s="98">
        <f t="shared" si="6"/>
        <v>4.469217024041594E-2</v>
      </c>
      <c r="V32" s="52">
        <f t="shared" si="0"/>
        <v>2201</v>
      </c>
      <c r="W32" s="98">
        <f t="shared" si="7"/>
        <v>0.11355405045937264</v>
      </c>
      <c r="X32" s="98">
        <f>IFERROR(T32/T30,"-")</f>
        <v>0.66313930707362345</v>
      </c>
    </row>
    <row r="33" spans="2:24" x14ac:dyDescent="0.25">
      <c r="B33" s="97" t="s">
        <v>142</v>
      </c>
      <c r="C33" s="52">
        <v>99189</v>
      </c>
      <c r="D33" s="52">
        <v>27254</v>
      </c>
      <c r="E33" s="52">
        <v>43215</v>
      </c>
      <c r="F33" s="52">
        <v>75459</v>
      </c>
      <c r="G33" s="52">
        <v>77593</v>
      </c>
      <c r="H33" s="52">
        <v>87151</v>
      </c>
      <c r="I33" s="98">
        <f t="shared" si="1"/>
        <v>0.1231812148003042</v>
      </c>
      <c r="J33" s="52">
        <f t="shared" si="2"/>
        <v>9558</v>
      </c>
      <c r="K33" s="98">
        <f t="shared" si="3"/>
        <v>-0.12136426418252022</v>
      </c>
      <c r="L33" s="52">
        <f t="shared" si="4"/>
        <v>-12038</v>
      </c>
      <c r="M33" s="98">
        <f t="shared" si="5"/>
        <v>2.1279084133334701E-2</v>
      </c>
      <c r="N33" s="98">
        <f>H33/H30</f>
        <v>0.1260688242535408</v>
      </c>
      <c r="O33" s="52">
        <v>11676</v>
      </c>
      <c r="P33" s="52">
        <v>2215</v>
      </c>
      <c r="Q33" s="52">
        <v>8853</v>
      </c>
      <c r="R33" s="52">
        <v>7590</v>
      </c>
      <c r="S33" s="52">
        <v>8766</v>
      </c>
      <c r="T33" s="52">
        <v>9256</v>
      </c>
      <c r="U33" s="98">
        <f t="shared" si="6"/>
        <v>5.5897786903946978E-2</v>
      </c>
      <c r="V33" s="52">
        <f t="shared" si="0"/>
        <v>490</v>
      </c>
      <c r="W33" s="98">
        <f t="shared" si="7"/>
        <v>1.941335352253893E-2</v>
      </c>
      <c r="X33" s="98">
        <f>IFERROR(T33/T30,"-")</f>
        <v>0.11930294906166219</v>
      </c>
    </row>
    <row r="34" spans="2:24" ht="16.5" thickBot="1" x14ac:dyDescent="0.3">
      <c r="B34" s="137" t="s">
        <v>63</v>
      </c>
      <c r="C34" s="138">
        <v>122266</v>
      </c>
      <c r="D34" s="138">
        <v>34032</v>
      </c>
      <c r="E34" s="138">
        <v>42648</v>
      </c>
      <c r="F34" s="138">
        <v>99532</v>
      </c>
      <c r="G34" s="138">
        <v>111181</v>
      </c>
      <c r="H34" s="138">
        <v>134105</v>
      </c>
      <c r="I34" s="139">
        <f t="shared" si="1"/>
        <v>0.20618630881175748</v>
      </c>
      <c r="J34" s="138">
        <f t="shared" si="2"/>
        <v>22924</v>
      </c>
      <c r="K34" s="139">
        <f t="shared" si="3"/>
        <v>9.6829862758248453E-2</v>
      </c>
      <c r="L34" s="138">
        <f t="shared" si="4"/>
        <v>11839</v>
      </c>
      <c r="M34" s="139">
        <f t="shared" si="5"/>
        <v>3.2743532233719064E-2</v>
      </c>
      <c r="N34" s="139">
        <f>H34/H30</f>
        <v>0.1939904266906988</v>
      </c>
      <c r="O34" s="138">
        <v>12449</v>
      </c>
      <c r="P34" s="138">
        <v>3620</v>
      </c>
      <c r="Q34" s="138">
        <v>7790</v>
      </c>
      <c r="R34" s="138">
        <v>10187</v>
      </c>
      <c r="S34" s="138">
        <v>13837</v>
      </c>
      <c r="T34" s="138">
        <v>16879</v>
      </c>
      <c r="U34" s="139">
        <f t="shared" si="6"/>
        <v>0.21984534219845342</v>
      </c>
      <c r="V34" s="138">
        <f t="shared" si="0"/>
        <v>3042</v>
      </c>
      <c r="W34" s="139">
        <f t="shared" si="7"/>
        <v>2.6055840887233738E-2</v>
      </c>
      <c r="X34" s="139">
        <f>IFERROR(T34/T30,"-")</f>
        <v>0.21755774386471438</v>
      </c>
    </row>
    <row r="35" spans="2:24" ht="15.75" x14ac:dyDescent="0.25">
      <c r="B35" s="130" t="s">
        <v>49</v>
      </c>
      <c r="C35" s="131">
        <v>39423</v>
      </c>
      <c r="D35" s="131">
        <v>17295</v>
      </c>
      <c r="E35" s="131">
        <v>21073</v>
      </c>
      <c r="F35" s="131">
        <v>37456</v>
      </c>
      <c r="G35" s="131">
        <v>44189</v>
      </c>
      <c r="H35" s="131">
        <v>41777</v>
      </c>
      <c r="I35" s="132">
        <f t="shared" si="1"/>
        <v>-5.4583719930299424E-2</v>
      </c>
      <c r="J35" s="131">
        <f t="shared" si="2"/>
        <v>-2412</v>
      </c>
      <c r="K35" s="132">
        <f t="shared" si="3"/>
        <v>5.9711336022119088E-2</v>
      </c>
      <c r="L35" s="131">
        <f t="shared" si="4"/>
        <v>2354</v>
      </c>
      <c r="M35" s="132">
        <f t="shared" si="5"/>
        <v>1.0200414198785141E-2</v>
      </c>
      <c r="N35" s="133">
        <f>H35/H35</f>
        <v>1</v>
      </c>
      <c r="O35" s="131">
        <v>3835</v>
      </c>
      <c r="P35" s="131">
        <v>1764</v>
      </c>
      <c r="Q35" s="131">
        <v>3914</v>
      </c>
      <c r="R35" s="131">
        <v>4578</v>
      </c>
      <c r="S35" s="131">
        <v>4521</v>
      </c>
      <c r="T35" s="131">
        <v>5087</v>
      </c>
      <c r="U35" s="132">
        <f t="shared" si="6"/>
        <v>0.12519354125193538</v>
      </c>
      <c r="V35" s="131">
        <f t="shared" si="0"/>
        <v>566</v>
      </c>
      <c r="W35" s="132">
        <f t="shared" si="7"/>
        <v>1.1709398211618342E-2</v>
      </c>
      <c r="X35" s="133">
        <f>IFERROR(T35/T35,"-")</f>
        <v>1</v>
      </c>
    </row>
    <row r="36" spans="2:24" ht="15.75" x14ac:dyDescent="0.25">
      <c r="B36" s="134" t="s">
        <v>60</v>
      </c>
      <c r="C36" s="135">
        <v>39423</v>
      </c>
      <c r="D36" s="135">
        <v>17295</v>
      </c>
      <c r="E36" s="135">
        <v>21073</v>
      </c>
      <c r="F36" s="135">
        <v>37456</v>
      </c>
      <c r="G36" s="135">
        <v>44189</v>
      </c>
      <c r="H36" s="135">
        <v>41777</v>
      </c>
      <c r="I36" s="136">
        <f t="shared" si="1"/>
        <v>-5.4583719930299424E-2</v>
      </c>
      <c r="J36" s="135">
        <f t="shared" si="2"/>
        <v>-2412</v>
      </c>
      <c r="K36" s="136">
        <f t="shared" si="3"/>
        <v>5.9711336022119088E-2</v>
      </c>
      <c r="L36" s="135">
        <f t="shared" si="4"/>
        <v>2354</v>
      </c>
      <c r="M36" s="136">
        <f t="shared" si="5"/>
        <v>1.0200414198785141E-2</v>
      </c>
      <c r="N36" s="136">
        <f>H36/H35</f>
        <v>1</v>
      </c>
      <c r="O36" s="135">
        <v>3835</v>
      </c>
      <c r="P36" s="135">
        <v>1764</v>
      </c>
      <c r="Q36" s="135">
        <v>3914</v>
      </c>
      <c r="R36" s="135">
        <v>4578</v>
      </c>
      <c r="S36" s="135">
        <v>4521</v>
      </c>
      <c r="T36" s="135">
        <v>5087</v>
      </c>
      <c r="U36" s="136">
        <f t="shared" si="6"/>
        <v>0.12519354125193538</v>
      </c>
      <c r="V36" s="135">
        <f t="shared" si="0"/>
        <v>566</v>
      </c>
      <c r="W36" s="136">
        <f t="shared" si="7"/>
        <v>1.1709398211618342E-2</v>
      </c>
      <c r="X36" s="136">
        <f>IFERROR(T36/T35,"-")</f>
        <v>1</v>
      </c>
    </row>
    <row r="37" spans="2:24" x14ac:dyDescent="0.25">
      <c r="B37" s="97" t="s">
        <v>140</v>
      </c>
      <c r="C37" s="52">
        <v>29935</v>
      </c>
      <c r="D37" s="52">
        <v>8693</v>
      </c>
      <c r="E37" s="52">
        <v>0</v>
      </c>
      <c r="F37" s="52">
        <v>22120</v>
      </c>
      <c r="G37" s="52">
        <v>30713</v>
      </c>
      <c r="H37" s="52">
        <v>36372</v>
      </c>
      <c r="I37" s="98">
        <f t="shared" si="1"/>
        <v>0.18425422459544816</v>
      </c>
      <c r="J37" s="52">
        <f t="shared" si="2"/>
        <v>5659</v>
      </c>
      <c r="K37" s="98">
        <f t="shared" si="3"/>
        <v>0.21503257056956748</v>
      </c>
      <c r="L37" s="52">
        <f t="shared" si="4"/>
        <v>6437</v>
      </c>
      <c r="M37" s="98">
        <f t="shared" si="5"/>
        <v>8.880711042875581E-3</v>
      </c>
      <c r="N37" s="98">
        <f>H37/H35</f>
        <v>0.870622591378031</v>
      </c>
      <c r="O37" s="52">
        <v>2711</v>
      </c>
      <c r="P37" s="52">
        <v>0</v>
      </c>
      <c r="Q37" s="52">
        <v>0</v>
      </c>
      <c r="R37" s="52">
        <v>4017</v>
      </c>
      <c r="S37" s="52">
        <v>4039</v>
      </c>
      <c r="T37" s="52">
        <v>4491</v>
      </c>
      <c r="U37" s="98">
        <f t="shared" si="6"/>
        <v>0.11190888833869761</v>
      </c>
      <c r="V37" s="52">
        <f t="shared" si="0"/>
        <v>452</v>
      </c>
      <c r="W37" s="98">
        <f t="shared" si="7"/>
        <v>1.0274498168648073E-2</v>
      </c>
      <c r="X37" s="98">
        <f>IFERROR(T37/T35,"-")</f>
        <v>0.88283860821702376</v>
      </c>
    </row>
    <row r="38" spans="2:24" ht="15.75" thickBot="1" x14ac:dyDescent="0.3">
      <c r="B38" s="97" t="s">
        <v>142</v>
      </c>
      <c r="C38" s="52">
        <v>9488</v>
      </c>
      <c r="D38" s="52">
        <v>4061</v>
      </c>
      <c r="E38" s="52">
        <v>0</v>
      </c>
      <c r="F38" s="52">
        <v>2892</v>
      </c>
      <c r="G38" s="52">
        <v>4491</v>
      </c>
      <c r="H38" s="52">
        <v>5405</v>
      </c>
      <c r="I38" s="98">
        <f t="shared" si="1"/>
        <v>0.20351814740592289</v>
      </c>
      <c r="J38" s="52">
        <f t="shared" si="2"/>
        <v>914</v>
      </c>
      <c r="K38" s="98">
        <f t="shared" si="3"/>
        <v>-0.43033305227655982</v>
      </c>
      <c r="L38" s="52">
        <f t="shared" si="4"/>
        <v>-4083</v>
      </c>
      <c r="M38" s="98">
        <f t="shared" si="5"/>
        <v>1.31970315590956E-3</v>
      </c>
      <c r="N38" s="98">
        <f>H38/H35</f>
        <v>0.12937740862196903</v>
      </c>
      <c r="O38" s="52">
        <v>1124</v>
      </c>
      <c r="P38" s="52">
        <v>0</v>
      </c>
      <c r="Q38" s="52">
        <v>0</v>
      </c>
      <c r="R38" s="52">
        <v>561</v>
      </c>
      <c r="S38" s="52">
        <v>482</v>
      </c>
      <c r="T38" s="52">
        <v>596</v>
      </c>
      <c r="U38" s="98">
        <f t="shared" si="6"/>
        <v>0.23651452282157681</v>
      </c>
      <c r="V38" s="52">
        <f t="shared" si="0"/>
        <v>114</v>
      </c>
      <c r="W38" s="98">
        <f t="shared" si="7"/>
        <v>1.4349000429702686E-3</v>
      </c>
      <c r="X38" s="98">
        <f>IFERROR(T38/T35,"-")</f>
        <v>0.11716139178297622</v>
      </c>
    </row>
    <row r="39" spans="2:24" ht="15.75" x14ac:dyDescent="0.25">
      <c r="B39" s="130" t="s">
        <v>50</v>
      </c>
      <c r="C39" s="131">
        <v>107268</v>
      </c>
      <c r="D39" s="131">
        <v>59721</v>
      </c>
      <c r="E39" s="131">
        <v>69853</v>
      </c>
      <c r="F39" s="131">
        <v>146094</v>
      </c>
      <c r="G39" s="131">
        <v>187734</v>
      </c>
      <c r="H39" s="131">
        <v>181355</v>
      </c>
      <c r="I39" s="132">
        <f t="shared" si="1"/>
        <v>-3.3978927631649003E-2</v>
      </c>
      <c r="J39" s="131">
        <f t="shared" si="2"/>
        <v>-6379</v>
      </c>
      <c r="K39" s="132">
        <f t="shared" si="3"/>
        <v>0.69067196181526636</v>
      </c>
      <c r="L39" s="131">
        <f t="shared" si="4"/>
        <v>74087</v>
      </c>
      <c r="M39" s="132">
        <f t="shared" si="5"/>
        <v>4.4280252699348426E-2</v>
      </c>
      <c r="N39" s="133">
        <f>H39/H39</f>
        <v>1</v>
      </c>
      <c r="O39" s="131">
        <v>11463</v>
      </c>
      <c r="P39" s="131">
        <v>11710</v>
      </c>
      <c r="Q39" s="131">
        <v>13048</v>
      </c>
      <c r="R39" s="131">
        <v>17425</v>
      </c>
      <c r="S39" s="131">
        <v>18863</v>
      </c>
      <c r="T39" s="131">
        <v>20469</v>
      </c>
      <c r="U39" s="132">
        <f t="shared" si="6"/>
        <v>8.5140221597836963E-2</v>
      </c>
      <c r="V39" s="131">
        <f t="shared" si="0"/>
        <v>1606</v>
      </c>
      <c r="W39" s="132">
        <f t="shared" si="7"/>
        <v>4.4568864971046222E-2</v>
      </c>
      <c r="X39" s="133">
        <f>IFERROR(T39/T39,"-")</f>
        <v>1</v>
      </c>
    </row>
    <row r="40" spans="2:24" ht="15.75" x14ac:dyDescent="0.25">
      <c r="B40" s="134" t="s">
        <v>60</v>
      </c>
      <c r="C40" s="135">
        <v>63582</v>
      </c>
      <c r="D40" s="135">
        <v>45963</v>
      </c>
      <c r="E40" s="135">
        <v>62554</v>
      </c>
      <c r="F40" s="135">
        <v>124607</v>
      </c>
      <c r="G40" s="135">
        <v>163429</v>
      </c>
      <c r="H40" s="135">
        <v>157299</v>
      </c>
      <c r="I40" s="136">
        <f t="shared" si="1"/>
        <v>-3.7508642896915467E-2</v>
      </c>
      <c r="J40" s="135">
        <f t="shared" si="2"/>
        <v>-6130</v>
      </c>
      <c r="K40" s="136">
        <f t="shared" si="3"/>
        <v>1.4739548928942154</v>
      </c>
      <c r="L40" s="135">
        <f t="shared" si="4"/>
        <v>93717</v>
      </c>
      <c r="M40" s="136">
        <f t="shared" si="5"/>
        <v>3.8406658042815518E-2</v>
      </c>
      <c r="N40" s="136">
        <f>H40/H39</f>
        <v>0.86735408453034102</v>
      </c>
      <c r="O40" s="135">
        <v>6149</v>
      </c>
      <c r="P40" s="135">
        <v>11710</v>
      </c>
      <c r="Q40" s="135">
        <v>11302</v>
      </c>
      <c r="R40" s="135">
        <v>14794</v>
      </c>
      <c r="S40" s="135">
        <v>16071</v>
      </c>
      <c r="T40" s="135">
        <v>17837</v>
      </c>
      <c r="U40" s="136">
        <f t="shared" si="6"/>
        <v>0.10988737477443844</v>
      </c>
      <c r="V40" s="135">
        <f t="shared" si="0"/>
        <v>1766</v>
      </c>
      <c r="W40" s="136">
        <f t="shared" si="7"/>
        <v>3.7839413967383523E-2</v>
      </c>
      <c r="X40" s="136">
        <f>IFERROR(T40/T39,"-")</f>
        <v>0.87141531095803415</v>
      </c>
    </row>
    <row r="41" spans="2:24" x14ac:dyDescent="0.25">
      <c r="B41" s="97" t="s">
        <v>140</v>
      </c>
      <c r="C41" s="52">
        <v>63582</v>
      </c>
      <c r="D41" s="52">
        <v>22627</v>
      </c>
      <c r="E41" s="52">
        <v>0</v>
      </c>
      <c r="F41" s="52">
        <v>0</v>
      </c>
      <c r="G41" s="52">
        <v>0</v>
      </c>
      <c r="H41" s="52">
        <v>0</v>
      </c>
      <c r="I41" s="98" t="str">
        <f t="shared" si="1"/>
        <v>-</v>
      </c>
      <c r="J41" s="52">
        <f t="shared" si="2"/>
        <v>0</v>
      </c>
      <c r="K41" s="98">
        <f t="shared" si="3"/>
        <v>-1</v>
      </c>
      <c r="L41" s="52">
        <f t="shared" si="4"/>
        <v>-63582</v>
      </c>
      <c r="M41" s="98">
        <f t="shared" si="5"/>
        <v>0</v>
      </c>
      <c r="N41" s="98">
        <f>H41/H39</f>
        <v>0</v>
      </c>
      <c r="O41" s="52">
        <v>6149</v>
      </c>
      <c r="P41" s="52">
        <v>0</v>
      </c>
      <c r="Q41" s="52">
        <v>0</v>
      </c>
      <c r="R41" s="52">
        <v>0</v>
      </c>
      <c r="S41" s="52">
        <v>0</v>
      </c>
      <c r="T41" s="52">
        <v>0</v>
      </c>
      <c r="U41" s="98" t="str">
        <f t="shared" si="6"/>
        <v>-</v>
      </c>
      <c r="V41" s="52">
        <f t="shared" si="0"/>
        <v>0</v>
      </c>
      <c r="W41" s="98">
        <f t="shared" si="7"/>
        <v>0</v>
      </c>
      <c r="X41" s="98">
        <f>IFERROR(T41/T39,"-")</f>
        <v>0</v>
      </c>
    </row>
    <row r="42" spans="2:24" x14ac:dyDescent="0.25">
      <c r="B42" s="97" t="s">
        <v>142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98" t="str">
        <f t="shared" si="1"/>
        <v>-</v>
      </c>
      <c r="J42" s="52">
        <f t="shared" si="2"/>
        <v>0</v>
      </c>
      <c r="K42" s="98" t="str">
        <f t="shared" si="3"/>
        <v>-</v>
      </c>
      <c r="L42" s="52">
        <f t="shared" si="4"/>
        <v>0</v>
      </c>
      <c r="M42" s="98">
        <f t="shared" si="5"/>
        <v>0</v>
      </c>
      <c r="N42" s="98">
        <f>H42/H39</f>
        <v>0</v>
      </c>
      <c r="O42" s="52">
        <v>0</v>
      </c>
      <c r="P42" s="52">
        <v>0</v>
      </c>
      <c r="Q42" s="52">
        <v>0</v>
      </c>
      <c r="R42" s="52">
        <v>0</v>
      </c>
      <c r="S42" s="52">
        <v>0</v>
      </c>
      <c r="T42" s="52">
        <v>0</v>
      </c>
      <c r="U42" s="98" t="str">
        <f t="shared" si="6"/>
        <v>-</v>
      </c>
      <c r="V42" s="52">
        <f t="shared" si="0"/>
        <v>0</v>
      </c>
      <c r="W42" s="98">
        <f t="shared" si="7"/>
        <v>0</v>
      </c>
      <c r="X42" s="98">
        <f>IFERROR(T42/T39,"-")</f>
        <v>0</v>
      </c>
    </row>
    <row r="43" spans="2:24" ht="16.5" thickBot="1" x14ac:dyDescent="0.3">
      <c r="B43" s="137" t="s">
        <v>63</v>
      </c>
      <c r="C43" s="138">
        <v>43686</v>
      </c>
      <c r="D43" s="138">
        <v>13758</v>
      </c>
      <c r="E43" s="138">
        <v>5374</v>
      </c>
      <c r="F43" s="138">
        <v>21487</v>
      </c>
      <c r="G43" s="138">
        <v>24305</v>
      </c>
      <c r="H43" s="138">
        <v>24056</v>
      </c>
      <c r="I43" s="139">
        <f t="shared" si="1"/>
        <v>-1.0244805595556516E-2</v>
      </c>
      <c r="J43" s="138">
        <f t="shared" si="2"/>
        <v>-249</v>
      </c>
      <c r="K43" s="139">
        <f t="shared" si="3"/>
        <v>-0.44934303895984984</v>
      </c>
      <c r="L43" s="138">
        <f t="shared" si="4"/>
        <v>-19630</v>
      </c>
      <c r="M43" s="139">
        <f t="shared" si="5"/>
        <v>5.873594656532909E-3</v>
      </c>
      <c r="N43" s="139">
        <f>H43/H39</f>
        <v>0.13264591546965895</v>
      </c>
      <c r="O43" s="138">
        <v>5314</v>
      </c>
      <c r="P43" s="138">
        <v>0</v>
      </c>
      <c r="Q43" s="138">
        <v>1746</v>
      </c>
      <c r="R43" s="138">
        <v>2631</v>
      </c>
      <c r="S43" s="138">
        <v>2792</v>
      </c>
      <c r="T43" s="138">
        <v>2632</v>
      </c>
      <c r="U43" s="139">
        <f t="shared" si="6"/>
        <v>-5.7306590257879653E-2</v>
      </c>
      <c r="V43" s="138">
        <f t="shared" si="0"/>
        <v>-160</v>
      </c>
      <c r="W43" s="139">
        <f t="shared" si="7"/>
        <v>6.7294510036627038E-3</v>
      </c>
      <c r="X43" s="139">
        <f>IFERROR(T43/T39,"-")</f>
        <v>0.1285846890419659</v>
      </c>
    </row>
    <row r="44" spans="2:24" ht="15.75" x14ac:dyDescent="0.25">
      <c r="B44" s="130" t="s">
        <v>51</v>
      </c>
      <c r="C44" s="131">
        <v>159130</v>
      </c>
      <c r="D44" s="131">
        <v>67052</v>
      </c>
      <c r="E44" s="131">
        <v>103599</v>
      </c>
      <c r="F44" s="131">
        <v>157983</v>
      </c>
      <c r="G44" s="131">
        <v>174312</v>
      </c>
      <c r="H44" s="131">
        <v>181820</v>
      </c>
      <c r="I44" s="132">
        <f t="shared" si="1"/>
        <v>4.307219239065585E-2</v>
      </c>
      <c r="J44" s="131">
        <f t="shared" si="2"/>
        <v>7508</v>
      </c>
      <c r="K44" s="132">
        <f t="shared" si="3"/>
        <v>0.14258782127820013</v>
      </c>
      <c r="L44" s="131">
        <f t="shared" si="4"/>
        <v>22690</v>
      </c>
      <c r="M44" s="132">
        <f t="shared" si="5"/>
        <v>4.4393788678533982E-2</v>
      </c>
      <c r="N44" s="133">
        <f>H44/H44</f>
        <v>1</v>
      </c>
      <c r="O44" s="131">
        <v>15992</v>
      </c>
      <c r="P44" s="131">
        <v>7423</v>
      </c>
      <c r="Q44" s="131">
        <v>16473</v>
      </c>
      <c r="R44" s="131">
        <v>19959</v>
      </c>
      <c r="S44" s="131">
        <v>15933</v>
      </c>
      <c r="T44" s="131">
        <v>19577</v>
      </c>
      <c r="U44" s="132">
        <f t="shared" si="6"/>
        <v>0.22870771355049269</v>
      </c>
      <c r="V44" s="131">
        <f t="shared" si="0"/>
        <v>3644</v>
      </c>
      <c r="W44" s="132">
        <f t="shared" si="7"/>
        <v>5.1050213828241695E-2</v>
      </c>
      <c r="X44" s="133">
        <f>IFERROR(T44/T44,"-")</f>
        <v>1</v>
      </c>
    </row>
    <row r="45" spans="2:24" ht="15.75" x14ac:dyDescent="0.25">
      <c r="B45" s="134" t="s">
        <v>60</v>
      </c>
      <c r="C45" s="135">
        <v>159130</v>
      </c>
      <c r="D45" s="135">
        <v>67052</v>
      </c>
      <c r="E45" s="135">
        <v>103599</v>
      </c>
      <c r="F45" s="135">
        <v>157983</v>
      </c>
      <c r="G45" s="135">
        <v>174312</v>
      </c>
      <c r="H45" s="135">
        <v>181820</v>
      </c>
      <c r="I45" s="136">
        <f t="shared" si="1"/>
        <v>4.307219239065585E-2</v>
      </c>
      <c r="J45" s="135">
        <f t="shared" si="2"/>
        <v>7508</v>
      </c>
      <c r="K45" s="136">
        <f t="shared" si="3"/>
        <v>0.14258782127820013</v>
      </c>
      <c r="L45" s="135">
        <f t="shared" si="4"/>
        <v>22690</v>
      </c>
      <c r="M45" s="136">
        <f t="shared" si="5"/>
        <v>4.4393788678533982E-2</v>
      </c>
      <c r="N45" s="136">
        <f>H45/H44</f>
        <v>1</v>
      </c>
      <c r="O45" s="135">
        <v>15992</v>
      </c>
      <c r="P45" s="135">
        <v>7423</v>
      </c>
      <c r="Q45" s="135">
        <v>16473</v>
      </c>
      <c r="R45" s="135">
        <v>19959</v>
      </c>
      <c r="S45" s="135">
        <v>15933</v>
      </c>
      <c r="T45" s="135">
        <v>19577</v>
      </c>
      <c r="U45" s="136">
        <f t="shared" si="6"/>
        <v>0.22870771355049269</v>
      </c>
      <c r="V45" s="135">
        <f t="shared" si="0"/>
        <v>3644</v>
      </c>
      <c r="W45" s="136">
        <f t="shared" si="7"/>
        <v>5.1050213828241695E-2</v>
      </c>
      <c r="X45" s="136">
        <f>IFERROR(T45/T44,"-")</f>
        <v>1</v>
      </c>
    </row>
    <row r="46" spans="2:24" x14ac:dyDescent="0.25">
      <c r="B46" s="97" t="s">
        <v>140</v>
      </c>
      <c r="C46" s="52">
        <v>80548</v>
      </c>
      <c r="D46" s="52">
        <v>33760</v>
      </c>
      <c r="E46" s="52">
        <v>64687</v>
      </c>
      <c r="F46" s="52">
        <v>95049</v>
      </c>
      <c r="G46" s="52">
        <v>104520</v>
      </c>
      <c r="H46" s="52">
        <v>106809</v>
      </c>
      <c r="I46" s="98">
        <f t="shared" si="1"/>
        <v>2.1900114810562643E-2</v>
      </c>
      <c r="J46" s="52">
        <f t="shared" si="2"/>
        <v>2289</v>
      </c>
      <c r="K46" s="98">
        <f t="shared" si="3"/>
        <v>0.32602919998013613</v>
      </c>
      <c r="L46" s="52">
        <f t="shared" si="4"/>
        <v>26261</v>
      </c>
      <c r="M46" s="98">
        <f t="shared" si="5"/>
        <v>2.607884817382871E-2</v>
      </c>
      <c r="N46" s="98">
        <f>H46/H44</f>
        <v>0.58744362556374441</v>
      </c>
      <c r="O46" s="52">
        <v>7748</v>
      </c>
      <c r="P46" s="52">
        <v>3927</v>
      </c>
      <c r="Q46" s="52">
        <v>10524</v>
      </c>
      <c r="R46" s="52">
        <v>11314</v>
      </c>
      <c r="S46" s="52">
        <v>9475</v>
      </c>
      <c r="T46" s="52">
        <v>12468</v>
      </c>
      <c r="U46" s="98">
        <f t="shared" si="6"/>
        <v>0.31588390501319252</v>
      </c>
      <c r="V46" s="52">
        <f t="shared" si="0"/>
        <v>2993</v>
      </c>
      <c r="W46" s="98">
        <f t="shared" si="7"/>
        <v>2.893842974361073E-2</v>
      </c>
      <c r="X46" s="98">
        <f>IFERROR(T46/T44,"-")</f>
        <v>0.63686979618940598</v>
      </c>
    </row>
    <row r="47" spans="2:24" ht="15.75" thickBot="1" x14ac:dyDescent="0.3">
      <c r="B47" s="97" t="s">
        <v>142</v>
      </c>
      <c r="C47" s="52">
        <v>78582</v>
      </c>
      <c r="D47" s="52">
        <v>33292</v>
      </c>
      <c r="E47" s="52">
        <v>38912</v>
      </c>
      <c r="F47" s="52">
        <v>62934</v>
      </c>
      <c r="G47" s="52">
        <v>69792</v>
      </c>
      <c r="H47" s="52">
        <v>75011</v>
      </c>
      <c r="I47" s="98">
        <f t="shared" si="1"/>
        <v>7.4779344337459808E-2</v>
      </c>
      <c r="J47" s="52">
        <f t="shared" si="2"/>
        <v>5219</v>
      </c>
      <c r="K47" s="98">
        <f t="shared" si="3"/>
        <v>-4.5442976763126364E-2</v>
      </c>
      <c r="L47" s="52">
        <f t="shared" si="4"/>
        <v>-3571</v>
      </c>
      <c r="M47" s="98">
        <f t="shared" si="5"/>
        <v>1.8314940504705272E-2</v>
      </c>
      <c r="N47" s="98">
        <f>H47/H44</f>
        <v>0.41255637443625565</v>
      </c>
      <c r="O47" s="52">
        <v>8244</v>
      </c>
      <c r="P47" s="52">
        <v>3496</v>
      </c>
      <c r="Q47" s="52">
        <v>5949</v>
      </c>
      <c r="R47" s="52">
        <v>8645</v>
      </c>
      <c r="S47" s="52">
        <v>6458</v>
      </c>
      <c r="T47" s="52">
        <v>7109</v>
      </c>
      <c r="U47" s="98">
        <f t="shared" si="6"/>
        <v>0.10080520284917927</v>
      </c>
      <c r="V47" s="52">
        <f t="shared" si="0"/>
        <v>651</v>
      </c>
      <c r="W47" s="98">
        <f t="shared" si="7"/>
        <v>2.2111784084630968E-2</v>
      </c>
      <c r="X47" s="98">
        <f>IFERROR(T47/T44,"-")</f>
        <v>0.36313020381059408</v>
      </c>
    </row>
    <row r="48" spans="2:24" ht="15.75" x14ac:dyDescent="0.25">
      <c r="B48" s="130" t="s">
        <v>52</v>
      </c>
      <c r="C48" s="131">
        <v>186886</v>
      </c>
      <c r="D48" s="131">
        <v>71319</v>
      </c>
      <c r="E48" s="131">
        <v>77584</v>
      </c>
      <c r="F48" s="131">
        <v>190426</v>
      </c>
      <c r="G48" s="131">
        <v>205238</v>
      </c>
      <c r="H48" s="131">
        <v>213816</v>
      </c>
      <c r="I48" s="132">
        <f t="shared" si="1"/>
        <v>4.1795379023377821E-2</v>
      </c>
      <c r="J48" s="131">
        <f t="shared" si="2"/>
        <v>8578</v>
      </c>
      <c r="K48" s="132">
        <f t="shared" si="3"/>
        <v>0.14409854135676303</v>
      </c>
      <c r="L48" s="131">
        <f t="shared" si="4"/>
        <v>26930</v>
      </c>
      <c r="M48" s="132">
        <f t="shared" si="5"/>
        <v>5.2206040700084826E-2</v>
      </c>
      <c r="N48" s="133">
        <f>H48/H48</f>
        <v>1</v>
      </c>
      <c r="O48" s="131">
        <v>22149</v>
      </c>
      <c r="P48" s="131">
        <v>5725</v>
      </c>
      <c r="Q48" s="131">
        <v>15267</v>
      </c>
      <c r="R48" s="131">
        <v>20130</v>
      </c>
      <c r="S48" s="131">
        <v>22106</v>
      </c>
      <c r="T48" s="131">
        <v>21182</v>
      </c>
      <c r="U48" s="132">
        <f t="shared" si="6"/>
        <v>-4.1798606713109532E-2</v>
      </c>
      <c r="V48" s="131">
        <f t="shared" si="0"/>
        <v>-924</v>
      </c>
      <c r="W48" s="132">
        <f t="shared" si="7"/>
        <v>5.1487589777168462E-2</v>
      </c>
      <c r="X48" s="133">
        <f>IFERROR(T48/T48,"-")</f>
        <v>1</v>
      </c>
    </row>
    <row r="49" spans="2:24" ht="15.75" x14ac:dyDescent="0.25">
      <c r="B49" s="134" t="s">
        <v>60</v>
      </c>
      <c r="C49" s="135">
        <v>133515</v>
      </c>
      <c r="D49" s="135">
        <v>55367</v>
      </c>
      <c r="E49" s="135">
        <v>64813</v>
      </c>
      <c r="F49" s="135">
        <v>157275</v>
      </c>
      <c r="G49" s="135">
        <v>168976</v>
      </c>
      <c r="H49" s="135">
        <v>176312</v>
      </c>
      <c r="I49" s="136">
        <f t="shared" si="1"/>
        <v>4.3414449389262311E-2</v>
      </c>
      <c r="J49" s="135">
        <f t="shared" si="2"/>
        <v>7336</v>
      </c>
      <c r="K49" s="136">
        <f t="shared" si="3"/>
        <v>0.32054076321012626</v>
      </c>
      <c r="L49" s="135">
        <f t="shared" si="4"/>
        <v>42797</v>
      </c>
      <c r="M49" s="136">
        <f t="shared" si="5"/>
        <v>4.3048936692826334E-2</v>
      </c>
      <c r="N49" s="136">
        <f>H49/H48</f>
        <v>0.82459684962771729</v>
      </c>
      <c r="O49" s="135">
        <v>16985</v>
      </c>
      <c r="P49" s="135">
        <v>4549</v>
      </c>
      <c r="Q49" s="135">
        <v>13091</v>
      </c>
      <c r="R49" s="135">
        <v>16918</v>
      </c>
      <c r="S49" s="135">
        <v>18135</v>
      </c>
      <c r="T49" s="135">
        <v>17254</v>
      </c>
      <c r="U49" s="136">
        <f t="shared" si="6"/>
        <v>-4.8580093741384056E-2</v>
      </c>
      <c r="V49" s="135">
        <f t="shared" si="0"/>
        <v>-881</v>
      </c>
      <c r="W49" s="136">
        <f t="shared" si="7"/>
        <v>4.3272083648789671E-2</v>
      </c>
      <c r="X49" s="136">
        <f>IFERROR(T49/T48,"-")</f>
        <v>0.81455953167783968</v>
      </c>
    </row>
    <row r="50" spans="2:24" x14ac:dyDescent="0.25">
      <c r="B50" s="97" t="s">
        <v>140</v>
      </c>
      <c r="C50" s="52">
        <v>111607</v>
      </c>
      <c r="D50" s="52">
        <v>40956</v>
      </c>
      <c r="E50" s="52">
        <v>25030</v>
      </c>
      <c r="F50" s="52">
        <v>120299</v>
      </c>
      <c r="G50" s="52">
        <v>132879</v>
      </c>
      <c r="H50" s="52">
        <v>136256</v>
      </c>
      <c r="I50" s="98">
        <f t="shared" si="1"/>
        <v>2.5414098540777808E-2</v>
      </c>
      <c r="J50" s="52">
        <f t="shared" si="2"/>
        <v>3377</v>
      </c>
      <c r="K50" s="98">
        <f t="shared" si="3"/>
        <v>0.22085532269481312</v>
      </c>
      <c r="L50" s="52">
        <f t="shared" si="4"/>
        <v>24649</v>
      </c>
      <c r="M50" s="98">
        <f t="shared" si="5"/>
        <v>3.3268727698725811E-2</v>
      </c>
      <c r="N50" s="98">
        <f>H50/H48</f>
        <v>0.63725820331499983</v>
      </c>
      <c r="O50" s="52">
        <v>14643</v>
      </c>
      <c r="P50" s="52">
        <v>0</v>
      </c>
      <c r="Q50" s="52">
        <v>9556</v>
      </c>
      <c r="R50" s="52">
        <v>12977</v>
      </c>
      <c r="S50" s="52">
        <v>14015</v>
      </c>
      <c r="T50" s="52">
        <v>12989</v>
      </c>
      <c r="U50" s="98">
        <f t="shared" si="6"/>
        <v>-7.3207277916518043E-2</v>
      </c>
      <c r="V50" s="52">
        <f t="shared" si="0"/>
        <v>-1026</v>
      </c>
      <c r="W50" s="98">
        <f t="shared" si="7"/>
        <v>3.3191974790775715E-2</v>
      </c>
      <c r="X50" s="98">
        <f>IFERROR(T50/T48,"-")</f>
        <v>0.61320932867529032</v>
      </c>
    </row>
    <row r="51" spans="2:24" x14ac:dyDescent="0.25">
      <c r="B51" s="97" t="s">
        <v>142</v>
      </c>
      <c r="C51" s="52">
        <v>21908</v>
      </c>
      <c r="D51" s="52">
        <v>9862</v>
      </c>
      <c r="E51" s="52">
        <v>12187</v>
      </c>
      <c r="F51" s="52">
        <v>36976</v>
      </c>
      <c r="G51" s="52">
        <v>36097</v>
      </c>
      <c r="H51" s="52">
        <v>40056</v>
      </c>
      <c r="I51" s="98">
        <f t="shared" si="1"/>
        <v>0.10967670443527155</v>
      </c>
      <c r="J51" s="52">
        <f t="shared" si="2"/>
        <v>3959</v>
      </c>
      <c r="K51" s="98">
        <f t="shared" si="3"/>
        <v>0.82837319700566003</v>
      </c>
      <c r="L51" s="52">
        <f t="shared" si="4"/>
        <v>18148</v>
      </c>
      <c r="M51" s="98">
        <f t="shared" si="5"/>
        <v>9.7802089941005244E-3</v>
      </c>
      <c r="N51" s="98">
        <f>H51/H48</f>
        <v>0.18733864631271749</v>
      </c>
      <c r="O51" s="52">
        <v>2342</v>
      </c>
      <c r="P51" s="52">
        <v>0</v>
      </c>
      <c r="Q51" s="52">
        <v>3535</v>
      </c>
      <c r="R51" s="52">
        <v>3941</v>
      </c>
      <c r="S51" s="52">
        <v>4120</v>
      </c>
      <c r="T51" s="52">
        <v>4265</v>
      </c>
      <c r="U51" s="98">
        <f t="shared" si="6"/>
        <v>3.5194174757281482E-2</v>
      </c>
      <c r="V51" s="52">
        <f t="shared" si="0"/>
        <v>145</v>
      </c>
      <c r="W51" s="98">
        <f t="shared" si="7"/>
        <v>1.0080108858013956E-2</v>
      </c>
      <c r="X51" s="98">
        <f>IFERROR(T51/T48,"-")</f>
        <v>0.20135020300254933</v>
      </c>
    </row>
    <row r="52" spans="2:24" ht="16.5" thickBot="1" x14ac:dyDescent="0.3">
      <c r="B52" s="137" t="s">
        <v>63</v>
      </c>
      <c r="C52" s="138">
        <v>53371</v>
      </c>
      <c r="D52" s="138">
        <v>15952</v>
      </c>
      <c r="E52" s="138">
        <v>12771</v>
      </c>
      <c r="F52" s="138">
        <v>33151</v>
      </c>
      <c r="G52" s="138">
        <v>36262</v>
      </c>
      <c r="H52" s="138">
        <v>37504</v>
      </c>
      <c r="I52" s="139">
        <f t="shared" si="1"/>
        <v>3.4250730792565243E-2</v>
      </c>
      <c r="J52" s="138">
        <f t="shared" si="2"/>
        <v>1242</v>
      </c>
      <c r="K52" s="139">
        <f t="shared" si="3"/>
        <v>-0.29729628449907253</v>
      </c>
      <c r="L52" s="138">
        <f t="shared" si="4"/>
        <v>-15867</v>
      </c>
      <c r="M52" s="139">
        <f t="shared" si="5"/>
        <v>9.1571040072584899E-3</v>
      </c>
      <c r="N52" s="139">
        <f>H52/H48</f>
        <v>0.17540315037228271</v>
      </c>
      <c r="O52" s="138">
        <v>5164</v>
      </c>
      <c r="P52" s="138">
        <v>1176</v>
      </c>
      <c r="Q52" s="138">
        <v>2176</v>
      </c>
      <c r="R52" s="138">
        <v>3212</v>
      </c>
      <c r="S52" s="138">
        <v>3971</v>
      </c>
      <c r="T52" s="138">
        <v>3928</v>
      </c>
      <c r="U52" s="139">
        <f t="shared" si="6"/>
        <v>-1.0828506673381977E-2</v>
      </c>
      <c r="V52" s="138">
        <f t="shared" si="0"/>
        <v>-43</v>
      </c>
      <c r="W52" s="139">
        <f t="shared" si="7"/>
        <v>8.2155061283787929E-3</v>
      </c>
      <c r="X52" s="139">
        <f>IFERROR(T52/T48,"-")</f>
        <v>0.18544046832216032</v>
      </c>
    </row>
    <row r="53" spans="2:24" ht="15.75" x14ac:dyDescent="0.25">
      <c r="B53" s="130" t="s">
        <v>53</v>
      </c>
      <c r="C53" s="131">
        <f t="shared" ref="C53:H56" si="8">C6-C11-C16-C21-C26-C30-C35-C39-C44-C48</f>
        <v>95406</v>
      </c>
      <c r="D53" s="131">
        <f t="shared" si="8"/>
        <v>133502</v>
      </c>
      <c r="E53" s="131">
        <f t="shared" si="8"/>
        <v>42879</v>
      </c>
      <c r="F53" s="131">
        <f t="shared" si="8"/>
        <v>81548</v>
      </c>
      <c r="G53" s="131">
        <f t="shared" si="8"/>
        <v>89780</v>
      </c>
      <c r="H53" s="131">
        <f t="shared" si="8"/>
        <v>94601</v>
      </c>
      <c r="I53" s="132">
        <f t="shared" si="1"/>
        <v>5.3697928269102357E-2</v>
      </c>
      <c r="J53" s="131">
        <f t="shared" si="2"/>
        <v>4821</v>
      </c>
      <c r="K53" s="132">
        <f t="shared" si="3"/>
        <v>-8.4376244680628432E-3</v>
      </c>
      <c r="L53" s="131">
        <f t="shared" si="4"/>
        <v>-805</v>
      </c>
      <c r="M53" s="132">
        <f t="shared" si="5"/>
        <v>2.309810143426462E-2</v>
      </c>
      <c r="N53" s="133">
        <f>H53/H53</f>
        <v>1</v>
      </c>
      <c r="O53" s="131">
        <v>8015</v>
      </c>
      <c r="P53" s="131">
        <v>3786</v>
      </c>
      <c r="Q53" s="131">
        <v>7762</v>
      </c>
      <c r="R53" s="131">
        <v>9104</v>
      </c>
      <c r="S53" s="131">
        <v>10225</v>
      </c>
      <c r="T53" s="131">
        <v>11098</v>
      </c>
      <c r="U53" s="132">
        <f t="shared" si="6"/>
        <v>8.5378973105134426E-2</v>
      </c>
      <c r="V53" s="131">
        <f t="shared" si="0"/>
        <v>873</v>
      </c>
      <c r="W53" s="132">
        <f t="shared" si="7"/>
        <v>2.3285793210697552E-2</v>
      </c>
      <c r="X53" s="133">
        <f>IFERROR(T53/T53,"-")</f>
        <v>1</v>
      </c>
    </row>
    <row r="54" spans="2:24" ht="15.75" x14ac:dyDescent="0.25">
      <c r="B54" s="134" t="s">
        <v>60</v>
      </c>
      <c r="C54" s="135">
        <f t="shared" si="8"/>
        <v>92030</v>
      </c>
      <c r="D54" s="135">
        <f t="shared" si="8"/>
        <v>100711</v>
      </c>
      <c r="E54" s="135">
        <f t="shared" si="8"/>
        <v>44448</v>
      </c>
      <c r="F54" s="135">
        <f t="shared" si="8"/>
        <v>78991</v>
      </c>
      <c r="G54" s="135">
        <f t="shared" si="8"/>
        <v>82998</v>
      </c>
      <c r="H54" s="135">
        <f t="shared" si="8"/>
        <v>86316</v>
      </c>
      <c r="I54" s="136">
        <f t="shared" si="1"/>
        <v>3.9976866912455611E-2</v>
      </c>
      <c r="J54" s="135">
        <f t="shared" si="2"/>
        <v>3318</v>
      </c>
      <c r="K54" s="136">
        <f t="shared" si="3"/>
        <v>-6.2088449418667868E-2</v>
      </c>
      <c r="L54" s="135">
        <f t="shared" si="4"/>
        <v>-5714</v>
      </c>
      <c r="M54" s="136">
        <f t="shared" si="5"/>
        <v>2.1075207697592892E-2</v>
      </c>
      <c r="N54" s="136">
        <f>H54/H53</f>
        <v>0.91242164459149477</v>
      </c>
      <c r="O54" s="135">
        <v>7620</v>
      </c>
      <c r="P54" s="135">
        <v>3765</v>
      </c>
      <c r="Q54" s="135">
        <v>7704</v>
      </c>
      <c r="R54" s="135">
        <v>8796</v>
      </c>
      <c r="S54" s="135">
        <v>9444</v>
      </c>
      <c r="T54" s="135">
        <v>10242</v>
      </c>
      <c r="U54" s="136">
        <f t="shared" si="6"/>
        <v>8.4498094027954274E-2</v>
      </c>
      <c r="V54" s="135">
        <f t="shared" si="0"/>
        <v>798</v>
      </c>
      <c r="W54" s="136">
        <f t="shared" si="7"/>
        <v>2.2498004951811913E-2</v>
      </c>
      <c r="X54" s="136">
        <f>IFERROR(T54/T53,"-")</f>
        <v>0.92286898540277529</v>
      </c>
    </row>
    <row r="55" spans="2:24" x14ac:dyDescent="0.25">
      <c r="B55" s="97" t="s">
        <v>140</v>
      </c>
      <c r="C55" s="52">
        <f t="shared" si="8"/>
        <v>81445</v>
      </c>
      <c r="D55" s="52">
        <f t="shared" si="8"/>
        <v>104208</v>
      </c>
      <c r="E55" s="52">
        <f t="shared" si="8"/>
        <v>124872</v>
      </c>
      <c r="F55" s="52">
        <f t="shared" si="8"/>
        <v>291205</v>
      </c>
      <c r="G55" s="52">
        <f t="shared" si="8"/>
        <v>266200</v>
      </c>
      <c r="H55" s="52">
        <f t="shared" si="8"/>
        <v>337797</v>
      </c>
      <c r="I55" s="98">
        <f t="shared" si="1"/>
        <v>0.26895942900075132</v>
      </c>
      <c r="J55" s="52">
        <f t="shared" si="2"/>
        <v>71597</v>
      </c>
      <c r="K55" s="98">
        <f t="shared" si="3"/>
        <v>3.1475474246423971</v>
      </c>
      <c r="L55" s="52">
        <f t="shared" si="4"/>
        <v>256352</v>
      </c>
      <c r="M55" s="98">
        <f t="shared" si="5"/>
        <v>8.2477662711707977E-2</v>
      </c>
      <c r="N55" s="98">
        <f>H55/H53</f>
        <v>3.5707550660141014</v>
      </c>
      <c r="O55" s="52">
        <v>5660</v>
      </c>
      <c r="P55" s="52">
        <v>2145</v>
      </c>
      <c r="Q55" s="52">
        <v>5920</v>
      </c>
      <c r="R55" s="52">
        <v>6631</v>
      </c>
      <c r="S55" s="52">
        <v>6908</v>
      </c>
      <c r="T55" s="52">
        <v>7159</v>
      </c>
      <c r="U55" s="98">
        <f t="shared" si="6"/>
        <v>3.6334684423856345E-2</v>
      </c>
      <c r="V55" s="52">
        <f t="shared" si="0"/>
        <v>251</v>
      </c>
      <c r="W55" s="98">
        <f t="shared" si="7"/>
        <v>1.696046735282683E-2</v>
      </c>
      <c r="X55" s="98">
        <f>IFERROR(T55/T53,"-")</f>
        <v>0.6450711839971166</v>
      </c>
    </row>
    <row r="56" spans="2:24" x14ac:dyDescent="0.25">
      <c r="B56" s="97" t="s">
        <v>142</v>
      </c>
      <c r="C56" s="52">
        <f t="shared" si="8"/>
        <v>39620</v>
      </c>
      <c r="D56" s="52">
        <f t="shared" si="8"/>
        <v>43327</v>
      </c>
      <c r="E56" s="52">
        <f t="shared" si="8"/>
        <v>38837</v>
      </c>
      <c r="F56" s="52">
        <f t="shared" si="8"/>
        <v>60778</v>
      </c>
      <c r="G56" s="52">
        <f t="shared" si="8"/>
        <v>86961</v>
      </c>
      <c r="H56" s="52">
        <f t="shared" si="8"/>
        <v>83628</v>
      </c>
      <c r="I56" s="98">
        <f t="shared" si="1"/>
        <v>-3.8327526132404199E-2</v>
      </c>
      <c r="J56" s="52">
        <f t="shared" si="2"/>
        <v>-3333</v>
      </c>
      <c r="K56" s="98">
        <f t="shared" si="3"/>
        <v>1.1107521453811207</v>
      </c>
      <c r="L56" s="52">
        <f t="shared" si="4"/>
        <v>44008</v>
      </c>
      <c r="M56" s="98">
        <f t="shared" si="5"/>
        <v>2.0418896488881531E-2</v>
      </c>
      <c r="N56" s="98">
        <f>H56/H53</f>
        <v>0.88400756863035279</v>
      </c>
      <c r="O56" s="52">
        <v>1960</v>
      </c>
      <c r="P56" s="52">
        <v>1620</v>
      </c>
      <c r="Q56" s="52">
        <v>1784</v>
      </c>
      <c r="R56" s="52">
        <v>2165</v>
      </c>
      <c r="S56" s="52">
        <v>2536</v>
      </c>
      <c r="T56" s="52">
        <v>3083</v>
      </c>
      <c r="U56" s="98">
        <f t="shared" si="6"/>
        <v>0.21569400630914837</v>
      </c>
      <c r="V56" s="52">
        <f t="shared" si="0"/>
        <v>547</v>
      </c>
      <c r="W56" s="98">
        <f t="shared" si="7"/>
        <v>5.5375375989850832E-3</v>
      </c>
      <c r="X56" s="98">
        <f>IFERROR(T56/T53,"-")</f>
        <v>0.27779780140565868</v>
      </c>
    </row>
    <row r="57" spans="2:24" ht="15.75" x14ac:dyDescent="0.25">
      <c r="B57" s="137" t="s">
        <v>63</v>
      </c>
      <c r="C57" s="138">
        <f>C53-C54</f>
        <v>3376</v>
      </c>
      <c r="D57" s="138">
        <f t="shared" ref="D57:H57" si="9">D53-D54</f>
        <v>32791</v>
      </c>
      <c r="E57" s="138">
        <f t="shared" si="9"/>
        <v>-1569</v>
      </c>
      <c r="F57" s="138">
        <f t="shared" si="9"/>
        <v>2557</v>
      </c>
      <c r="G57" s="138">
        <f t="shared" si="9"/>
        <v>6782</v>
      </c>
      <c r="H57" s="138">
        <f t="shared" si="9"/>
        <v>8285</v>
      </c>
      <c r="I57" s="139">
        <f t="shared" si="1"/>
        <v>0.22161604246534949</v>
      </c>
      <c r="J57" s="138">
        <f t="shared" si="2"/>
        <v>1503</v>
      </c>
      <c r="K57" s="139">
        <f t="shared" si="3"/>
        <v>1.4540876777251186</v>
      </c>
      <c r="L57" s="138">
        <f t="shared" si="4"/>
        <v>4909</v>
      </c>
      <c r="M57" s="139">
        <f t="shared" si="5"/>
        <v>2.0228937366717306E-3</v>
      </c>
      <c r="N57" s="139">
        <f>H57/H53</f>
        <v>8.7578355408505199E-2</v>
      </c>
      <c r="O57" s="138">
        <v>606</v>
      </c>
      <c r="P57" s="138">
        <v>51</v>
      </c>
      <c r="Q57" s="138">
        <v>919</v>
      </c>
      <c r="R57" s="138">
        <v>789</v>
      </c>
      <c r="S57" s="138">
        <v>1370</v>
      </c>
      <c r="T57" s="138">
        <v>3865</v>
      </c>
      <c r="U57" s="139">
        <f t="shared" si="6"/>
        <v>1.8211678832116789</v>
      </c>
      <c r="V57" s="138">
        <f t="shared" si="0"/>
        <v>2495</v>
      </c>
      <c r="W57" s="139">
        <f t="shared" si="7"/>
        <v>2.0180679748726237E-3</v>
      </c>
      <c r="X57" s="139">
        <f>IFERROR(T57/T53,"-")</f>
        <v>0.34826094791854389</v>
      </c>
    </row>
    <row r="58" spans="2:24" x14ac:dyDescent="0.25">
      <c r="B58" s="101"/>
      <c r="C58" s="102"/>
      <c r="D58" s="102"/>
      <c r="E58" s="102"/>
      <c r="F58" s="102"/>
      <c r="G58" s="102"/>
      <c r="H58" s="103"/>
      <c r="I58" s="102"/>
      <c r="J58" s="104"/>
      <c r="K58" s="102"/>
      <c r="L58" s="104"/>
      <c r="M58" s="104"/>
      <c r="N58" s="104"/>
    </row>
    <row r="59" spans="2:24" x14ac:dyDescent="0.25">
      <c r="B59" s="105" t="s">
        <v>55</v>
      </c>
      <c r="C59" s="105"/>
      <c r="D59" s="105"/>
      <c r="E59" s="105"/>
      <c r="F59" s="105"/>
      <c r="G59" s="105"/>
      <c r="H59" s="105"/>
      <c r="I59" s="105"/>
      <c r="J59" s="105"/>
      <c r="K59" s="105"/>
      <c r="L59" s="105"/>
      <c r="M59" s="105"/>
      <c r="N59" s="105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C82E7-28BF-4F5F-B34A-990600ADC0BE}">
  <sheetPr>
    <tabColor theme="7" tint="0.79998168889431442"/>
    <pageSetUpPr fitToPage="1"/>
  </sheetPr>
  <dimension ref="A1:AA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3" spans="1:27" ht="42" customHeight="1" thickBot="1" x14ac:dyDescent="0.3">
      <c r="B3" s="141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P3" s="141" t="s">
        <v>254</v>
      </c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</row>
    <row r="4" spans="1:27" ht="6" customHeight="1" x14ac:dyDescent="0.25"/>
    <row r="5" spans="1:27" ht="15.75" x14ac:dyDescent="0.25">
      <c r="B5" s="143"/>
      <c r="C5" s="297" t="s">
        <v>43</v>
      </c>
      <c r="D5" s="298"/>
      <c r="E5" s="298"/>
      <c r="F5" s="298"/>
      <c r="G5" s="298"/>
      <c r="H5" s="298"/>
      <c r="I5" s="298"/>
      <c r="J5" s="298"/>
      <c r="K5" s="298"/>
      <c r="L5" s="298"/>
      <c r="M5" s="298"/>
      <c r="P5" s="143"/>
      <c r="Q5" s="297" t="s">
        <v>43</v>
      </c>
      <c r="R5" s="298"/>
      <c r="S5" s="298"/>
      <c r="T5" s="298"/>
      <c r="U5" s="298"/>
      <c r="V5" s="298"/>
      <c r="W5" s="298"/>
      <c r="X5" s="298"/>
      <c r="Y5" s="298"/>
      <c r="Z5" s="298"/>
      <c r="AA5" s="298"/>
    </row>
    <row r="6" spans="1:27" s="144" customFormat="1" ht="72" customHeight="1" x14ac:dyDescent="0.25">
      <c r="B6" s="145"/>
      <c r="C6" s="146">
        <v>2018</v>
      </c>
      <c r="D6" s="147">
        <v>2019</v>
      </c>
      <c r="E6" s="147">
        <v>2020</v>
      </c>
      <c r="F6" s="147">
        <v>2021</v>
      </c>
      <c r="G6" s="147">
        <v>2022</v>
      </c>
      <c r="H6" s="147">
        <v>2023</v>
      </c>
      <c r="I6" s="148" t="str">
        <f>CONCATENATE("var. ",RIGHT(H6,2),"/",RIGHT(G6,2))</f>
        <v>var. 23/22</v>
      </c>
      <c r="J6" s="148" t="str">
        <f>CONCATENATE("var. ",RIGHT(H6,2),"/",RIGHT(E6,2))</f>
        <v>var. 23/20</v>
      </c>
      <c r="K6" s="149" t="str">
        <f>CONCATENATE("dif. ",RIGHT(H6,2),"/",RIGHT(G6,2))</f>
        <v>dif. 23/22</v>
      </c>
      <c r="L6" s="149" t="str">
        <f>CONCATENATE("dif. ",RIGHT(H6,2),"/",RIGHT(E6,2))</f>
        <v>dif. 23/20</v>
      </c>
      <c r="M6" s="148" t="str">
        <f>CONCATENATE("Cuota s/ total lugares de residencia ",RIGHT(H6,4))</f>
        <v>Cuota s/ total lugares de residencia 2023</v>
      </c>
      <c r="P6" s="145"/>
      <c r="Q6" s="146">
        <v>2018</v>
      </c>
      <c r="R6" s="147">
        <v>2019</v>
      </c>
      <c r="S6" s="147">
        <v>2020</v>
      </c>
      <c r="T6" s="147">
        <v>2021</v>
      </c>
      <c r="U6" s="147">
        <v>2022</v>
      </c>
      <c r="V6" s="147">
        <v>2023</v>
      </c>
      <c r="W6" s="148" t="str">
        <f>CONCATENATE("var. ",RIGHT(V6,2),"/",RIGHT(U6,2))</f>
        <v>var. 23/22</v>
      </c>
      <c r="X6" s="148" t="str">
        <f>CONCATENATE("var. ",RIGHT(V6,2),"/",RIGHT(S6,2))</f>
        <v>var. 23/20</v>
      </c>
      <c r="Y6" s="149" t="str">
        <f>CONCATENATE("dif. ",RIGHT(V6,2),"/",RIGHT(U6,2))</f>
        <v>dif. 23/22</v>
      </c>
      <c r="Z6" s="149" t="str">
        <f>CONCATENATE("dif. ",RIGHT(V6,2),"/",RIGHT(S6,2))</f>
        <v>dif. 23/20</v>
      </c>
      <c r="AA6" s="148" t="str">
        <f>CONCATENATE("Cuota s/ total lugares de residencia ",RIGHT(V6,4))</f>
        <v>Cuota s/ total lugares de residencia 2023</v>
      </c>
    </row>
    <row r="7" spans="1:27" x14ac:dyDescent="0.25">
      <c r="A7" s="1"/>
      <c r="B7" s="150" t="s">
        <v>43</v>
      </c>
      <c r="C7" s="151"/>
      <c r="D7" s="151"/>
      <c r="E7" s="151"/>
      <c r="F7" s="151"/>
      <c r="G7" s="151"/>
      <c r="H7" s="152"/>
      <c r="I7" s="152"/>
      <c r="J7" s="152"/>
      <c r="K7" s="152"/>
      <c r="L7" s="151"/>
      <c r="M7" s="151"/>
      <c r="N7" s="79"/>
      <c r="P7" s="153" t="s">
        <v>47</v>
      </c>
      <c r="Q7" s="151"/>
      <c r="R7" s="151"/>
      <c r="S7" s="151"/>
      <c r="T7" s="151"/>
      <c r="U7" s="151"/>
      <c r="V7" s="152"/>
      <c r="W7" s="152"/>
      <c r="X7" s="152"/>
      <c r="Y7" s="152"/>
      <c r="Z7" s="151"/>
      <c r="AA7" s="151"/>
    </row>
    <row r="8" spans="1:27" x14ac:dyDescent="0.25">
      <c r="A8" s="1"/>
      <c r="B8" s="154" t="s">
        <v>68</v>
      </c>
      <c r="C8" s="155">
        <v>4872456</v>
      </c>
      <c r="D8" s="155">
        <v>4831573</v>
      </c>
      <c r="E8" s="155">
        <v>1565303</v>
      </c>
      <c r="F8" s="155">
        <v>2335438</v>
      </c>
      <c r="G8" s="155">
        <v>4757683</v>
      </c>
      <c r="H8" s="155">
        <v>5188807</v>
      </c>
      <c r="I8" s="156">
        <f>IFERROR(H8/G8-1,"-")</f>
        <v>9.0616377762032574E-2</v>
      </c>
      <c r="J8" s="156">
        <f>IFERROR(H8/E8-1,"-")</f>
        <v>2.3148898328310876</v>
      </c>
      <c r="K8" s="155">
        <f>H8-G8</f>
        <v>431124</v>
      </c>
      <c r="L8" s="155">
        <f>H8-E8</f>
        <v>3623504</v>
      </c>
      <c r="M8" s="156">
        <f>H8/H$8</f>
        <v>1</v>
      </c>
      <c r="N8" s="79"/>
      <c r="P8" s="154" t="s">
        <v>68</v>
      </c>
      <c r="Q8" s="155">
        <v>136881</v>
      </c>
      <c r="R8" s="155">
        <v>137126</v>
      </c>
      <c r="S8" s="155">
        <v>55313</v>
      </c>
      <c r="T8" s="155">
        <v>70304</v>
      </c>
      <c r="U8" s="155">
        <v>161080</v>
      </c>
      <c r="V8" s="155">
        <v>179837</v>
      </c>
      <c r="W8" s="156">
        <f>IFERROR(V8/U8-1,"-")</f>
        <v>0.116445244598957</v>
      </c>
      <c r="X8" s="156">
        <f>IFERROR(V8/S8-1,"-")</f>
        <v>2.2512610055502322</v>
      </c>
      <c r="Y8" s="155">
        <f>V8-U8</f>
        <v>18757</v>
      </c>
      <c r="Z8" s="155">
        <f>V8-S8</f>
        <v>124524</v>
      </c>
      <c r="AA8" s="156">
        <f>V8/V$8</f>
        <v>1</v>
      </c>
    </row>
    <row r="9" spans="1:27" x14ac:dyDescent="0.25">
      <c r="A9" s="1" t="s">
        <v>96</v>
      </c>
      <c r="B9" s="157" t="s">
        <v>97</v>
      </c>
      <c r="C9" s="158">
        <v>1028693</v>
      </c>
      <c r="D9" s="158">
        <v>1047557</v>
      </c>
      <c r="E9" s="158">
        <v>456683</v>
      </c>
      <c r="F9" s="158">
        <v>800301</v>
      </c>
      <c r="G9" s="158">
        <v>1016781</v>
      </c>
      <c r="H9" s="158">
        <v>1041269</v>
      </c>
      <c r="I9" s="159">
        <f>IFERROR(H9/G9-1,"-")</f>
        <v>2.4083848931087504E-2</v>
      </c>
      <c r="J9" s="160">
        <f t="shared" ref="J9:J20" si="0">IFERROR(H9/E9-1,"-")</f>
        <v>1.2800695449578812</v>
      </c>
      <c r="K9" s="158">
        <f t="shared" ref="K9:K19" si="1">H9-G9</f>
        <v>24488</v>
      </c>
      <c r="L9" s="158">
        <f t="shared" ref="L9:L20" si="2">H9-E9</f>
        <v>584586</v>
      </c>
      <c r="M9" s="159">
        <f>H9/H$8</f>
        <v>0.20067599353762822</v>
      </c>
      <c r="N9" s="79"/>
      <c r="P9" s="157" t="s">
        <v>97</v>
      </c>
      <c r="Q9" s="158">
        <v>35089</v>
      </c>
      <c r="R9" s="158">
        <v>41904</v>
      </c>
      <c r="S9" s="158">
        <v>24273</v>
      </c>
      <c r="T9" s="158">
        <v>26311</v>
      </c>
      <c r="U9" s="158">
        <v>32375</v>
      </c>
      <c r="V9" s="158">
        <v>47068</v>
      </c>
      <c r="W9" s="159">
        <f>IFERROR(V9/U9-1,"-")</f>
        <v>0.45383783783783782</v>
      </c>
      <c r="X9" s="160">
        <f t="shared" ref="X9:X20" si="3">IFERROR(V9/S9-1,"-")</f>
        <v>0.93910929839739632</v>
      </c>
      <c r="Y9" s="158">
        <f t="shared" ref="Y9:Y19" si="4">V9-U9</f>
        <v>14693</v>
      </c>
      <c r="Z9" s="158">
        <f t="shared" ref="Z9:Z20" si="5">V9-S9</f>
        <v>22795</v>
      </c>
      <c r="AA9" s="159">
        <f>V9/V$8</f>
        <v>0.26172589622825115</v>
      </c>
    </row>
    <row r="10" spans="1:27" x14ac:dyDescent="0.25">
      <c r="A10" s="161" t="s">
        <v>103</v>
      </c>
      <c r="B10" s="162" t="s">
        <v>103</v>
      </c>
      <c r="C10" s="163">
        <v>422456</v>
      </c>
      <c r="D10" s="163">
        <v>415150</v>
      </c>
      <c r="E10" s="163">
        <v>208389</v>
      </c>
      <c r="F10" s="163">
        <v>416048</v>
      </c>
      <c r="G10" s="163">
        <v>423208</v>
      </c>
      <c r="H10" s="163">
        <v>428791</v>
      </c>
      <c r="I10" s="164">
        <f>IFERROR(H10/G10-1,"-")</f>
        <v>1.3192094667397569E-2</v>
      </c>
      <c r="J10" s="165">
        <f t="shared" si="0"/>
        <v>1.0576469967224758</v>
      </c>
      <c r="K10" s="163">
        <f t="shared" si="1"/>
        <v>5583</v>
      </c>
      <c r="L10" s="163">
        <f t="shared" si="2"/>
        <v>220402</v>
      </c>
      <c r="M10" s="164">
        <f>H10/H$8</f>
        <v>8.2637685309937328E-2</v>
      </c>
      <c r="N10" s="79"/>
      <c r="P10" s="162" t="s">
        <v>103</v>
      </c>
      <c r="Q10" s="163">
        <v>19683</v>
      </c>
      <c r="R10" s="163">
        <v>22752</v>
      </c>
      <c r="S10" s="163">
        <v>8930</v>
      </c>
      <c r="T10" s="163">
        <v>21567</v>
      </c>
      <c r="U10" s="163">
        <v>23338</v>
      </c>
      <c r="V10" s="163">
        <v>31999</v>
      </c>
      <c r="W10" s="164">
        <f>IFERROR(V10/U10-1,"-")</f>
        <v>0.37111149198731685</v>
      </c>
      <c r="X10" s="165">
        <f t="shared" si="3"/>
        <v>2.5833146696528555</v>
      </c>
      <c r="Y10" s="163">
        <f t="shared" si="4"/>
        <v>8661</v>
      </c>
      <c r="Z10" s="163">
        <f t="shared" si="5"/>
        <v>23069</v>
      </c>
      <c r="AA10" s="164">
        <f>V10/V$8</f>
        <v>0.17793335075651839</v>
      </c>
    </row>
    <row r="11" spans="1:27" x14ac:dyDescent="0.25">
      <c r="A11" s="161" t="s">
        <v>100</v>
      </c>
      <c r="B11" s="162" t="s">
        <v>100</v>
      </c>
      <c r="C11" s="163">
        <v>606237</v>
      </c>
      <c r="D11" s="163">
        <v>632407</v>
      </c>
      <c r="E11" s="163">
        <v>248294</v>
      </c>
      <c r="F11" s="163">
        <v>384253</v>
      </c>
      <c r="G11" s="163">
        <v>593573</v>
      </c>
      <c r="H11" s="163">
        <v>612478</v>
      </c>
      <c r="I11" s="164">
        <f>IFERROR(H11/G11-1,"-")</f>
        <v>3.1849494501939857E-2</v>
      </c>
      <c r="J11" s="165">
        <f t="shared" si="0"/>
        <v>1.4667450683463956</v>
      </c>
      <c r="K11" s="163">
        <f t="shared" si="1"/>
        <v>18905</v>
      </c>
      <c r="L11" s="163">
        <f t="shared" si="2"/>
        <v>364184</v>
      </c>
      <c r="M11" s="164">
        <f>H11/H$8</f>
        <v>0.11803830822769087</v>
      </c>
      <c r="N11" s="79"/>
      <c r="P11" s="162" t="s">
        <v>100</v>
      </c>
      <c r="Q11" s="163">
        <v>15406</v>
      </c>
      <c r="R11" s="163">
        <v>19152</v>
      </c>
      <c r="S11" s="163">
        <v>15343</v>
      </c>
      <c r="T11" s="163">
        <v>4744</v>
      </c>
      <c r="U11" s="163">
        <v>9037</v>
      </c>
      <c r="V11" s="163">
        <v>15069</v>
      </c>
      <c r="W11" s="164">
        <f>IFERROR(V11/U11-1,"-")</f>
        <v>0.66747814540223516</v>
      </c>
      <c r="X11" s="165">
        <f t="shared" si="3"/>
        <v>-1.7858306719676698E-2</v>
      </c>
      <c r="Y11" s="163">
        <f t="shared" si="4"/>
        <v>6032</v>
      </c>
      <c r="Z11" s="163">
        <f t="shared" si="5"/>
        <v>-274</v>
      </c>
      <c r="AA11" s="164">
        <f>V11/V$8</f>
        <v>8.3792545471732732E-2</v>
      </c>
    </row>
    <row r="12" spans="1:27" x14ac:dyDescent="0.25">
      <c r="A12" s="1"/>
      <c r="B12" s="157" t="s">
        <v>107</v>
      </c>
      <c r="C12" s="158">
        <v>3843763</v>
      </c>
      <c r="D12" s="158">
        <v>3784016</v>
      </c>
      <c r="E12" s="158">
        <v>1108620</v>
      </c>
      <c r="F12" s="158">
        <v>1535137</v>
      </c>
      <c r="G12" s="158">
        <v>3740902</v>
      </c>
      <c r="H12" s="158">
        <v>4147538</v>
      </c>
      <c r="I12" s="159">
        <f>IFERROR(H12/G12-1,"-")</f>
        <v>0.10869998732925912</v>
      </c>
      <c r="J12" s="160">
        <f t="shared" si="0"/>
        <v>2.7411719074164278</v>
      </c>
      <c r="K12" s="158">
        <f t="shared" si="1"/>
        <v>406636</v>
      </c>
      <c r="L12" s="158">
        <f t="shared" si="2"/>
        <v>3038918</v>
      </c>
      <c r="M12" s="159">
        <f>H12/H$8</f>
        <v>0.79932400646237178</v>
      </c>
      <c r="N12" s="79"/>
      <c r="P12" s="157" t="s">
        <v>107</v>
      </c>
      <c r="Q12" s="158">
        <v>101792</v>
      </c>
      <c r="R12" s="158">
        <v>95222</v>
      </c>
      <c r="S12" s="158">
        <v>31040</v>
      </c>
      <c r="T12" s="158">
        <v>43993</v>
      </c>
      <c r="U12" s="158">
        <v>128705</v>
      </c>
      <c r="V12" s="158">
        <v>132769</v>
      </c>
      <c r="W12" s="159">
        <f>IFERROR(V12/U12-1,"-")</f>
        <v>3.1576084845188701E-2</v>
      </c>
      <c r="X12" s="160">
        <f t="shared" si="3"/>
        <v>3.2773518041237111</v>
      </c>
      <c r="Y12" s="158">
        <f t="shared" si="4"/>
        <v>4064</v>
      </c>
      <c r="Z12" s="158">
        <f t="shared" si="5"/>
        <v>101729</v>
      </c>
      <c r="AA12" s="159">
        <f>V12/V$8</f>
        <v>0.73827410377174885</v>
      </c>
    </row>
    <row r="13" spans="1:27" s="56" customFormat="1" x14ac:dyDescent="0.25">
      <c r="B13" s="162" t="s">
        <v>110</v>
      </c>
      <c r="C13" s="163">
        <v>1692213</v>
      </c>
      <c r="D13" s="163">
        <v>1721079</v>
      </c>
      <c r="E13" s="163">
        <v>436137</v>
      </c>
      <c r="F13" s="163">
        <v>446045</v>
      </c>
      <c r="G13" s="163">
        <v>1722453</v>
      </c>
      <c r="H13" s="163">
        <v>1939344</v>
      </c>
      <c r="I13" s="164">
        <f t="shared" ref="I13:I20" si="6">IFERROR(H13/G13-1,"-")</f>
        <v>0.12591983641933924</v>
      </c>
      <c r="J13" s="165">
        <f t="shared" si="0"/>
        <v>3.4466394733764849</v>
      </c>
      <c r="K13" s="163">
        <f t="shared" si="1"/>
        <v>216891</v>
      </c>
      <c r="L13" s="163">
        <f t="shared" si="2"/>
        <v>1503207</v>
      </c>
      <c r="M13" s="164">
        <f t="shared" ref="M13:M20" si="7">H13/H$8</f>
        <v>0.37375527746551374</v>
      </c>
      <c r="N13" s="166"/>
      <c r="P13" s="162" t="s">
        <v>110</v>
      </c>
      <c r="Q13" s="163">
        <v>46378</v>
      </c>
      <c r="R13" s="163">
        <v>41026</v>
      </c>
      <c r="S13" s="163">
        <v>13899</v>
      </c>
      <c r="T13" s="163">
        <v>12264</v>
      </c>
      <c r="U13" s="163">
        <v>56081</v>
      </c>
      <c r="V13" s="163">
        <v>50457</v>
      </c>
      <c r="W13" s="164">
        <f t="shared" ref="W13:W20" si="8">IFERROR(V13/U13-1,"-")</f>
        <v>-0.10028351848219541</v>
      </c>
      <c r="X13" s="165">
        <f t="shared" si="3"/>
        <v>2.6302611698683358</v>
      </c>
      <c r="Y13" s="163">
        <f t="shared" si="4"/>
        <v>-5624</v>
      </c>
      <c r="Z13" s="163">
        <f t="shared" si="5"/>
        <v>36558</v>
      </c>
      <c r="AA13" s="164">
        <f t="shared" ref="AA13:AA20" si="9">V13/V$8</f>
        <v>0.28057073905814711</v>
      </c>
    </row>
    <row r="14" spans="1:27" s="56" customFormat="1" x14ac:dyDescent="0.25">
      <c r="B14" s="162" t="s">
        <v>113</v>
      </c>
      <c r="C14" s="163">
        <v>580856</v>
      </c>
      <c r="D14" s="163">
        <v>491040</v>
      </c>
      <c r="E14" s="163">
        <v>138922</v>
      </c>
      <c r="F14" s="163">
        <v>222501</v>
      </c>
      <c r="G14" s="163">
        <v>385709</v>
      </c>
      <c r="H14" s="163">
        <v>431586</v>
      </c>
      <c r="I14" s="164">
        <f t="shared" si="6"/>
        <v>0.11894200031630064</v>
      </c>
      <c r="J14" s="165">
        <f t="shared" si="0"/>
        <v>2.1066785678294293</v>
      </c>
      <c r="K14" s="163">
        <f t="shared" si="1"/>
        <v>45877</v>
      </c>
      <c r="L14" s="163">
        <f t="shared" si="2"/>
        <v>292664</v>
      </c>
      <c r="M14" s="164">
        <f t="shared" si="7"/>
        <v>8.3176344774434668E-2</v>
      </c>
      <c r="N14" s="166"/>
      <c r="P14" s="162" t="s">
        <v>113</v>
      </c>
      <c r="Q14" s="163">
        <v>13950</v>
      </c>
      <c r="R14" s="163">
        <v>11534</v>
      </c>
      <c r="S14" s="163">
        <v>3374</v>
      </c>
      <c r="T14" s="163">
        <v>3586</v>
      </c>
      <c r="U14" s="163">
        <v>7748</v>
      </c>
      <c r="V14" s="163">
        <v>10955</v>
      </c>
      <c r="W14" s="164">
        <f t="shared" si="8"/>
        <v>0.41391326794011363</v>
      </c>
      <c r="X14" s="165">
        <f t="shared" si="3"/>
        <v>2.2468879668049793</v>
      </c>
      <c r="Y14" s="163">
        <f t="shared" si="4"/>
        <v>3207</v>
      </c>
      <c r="Z14" s="163">
        <f t="shared" si="5"/>
        <v>7581</v>
      </c>
      <c r="AA14" s="164">
        <f t="shared" si="9"/>
        <v>6.0916274181620024E-2</v>
      </c>
    </row>
    <row r="15" spans="1:27" x14ac:dyDescent="0.25">
      <c r="A15" s="1"/>
      <c r="B15" s="162" t="s">
        <v>116</v>
      </c>
      <c r="C15" s="163">
        <v>162041</v>
      </c>
      <c r="D15" s="163">
        <v>166950</v>
      </c>
      <c r="E15" s="163">
        <v>58766</v>
      </c>
      <c r="F15" s="163">
        <v>128102</v>
      </c>
      <c r="G15" s="163">
        <v>197280</v>
      </c>
      <c r="H15" s="163">
        <v>216824</v>
      </c>
      <c r="I15" s="164">
        <f t="shared" si="6"/>
        <v>9.9067315490673158E-2</v>
      </c>
      <c r="J15" s="165">
        <f t="shared" si="0"/>
        <v>2.6896164448830957</v>
      </c>
      <c r="K15" s="163">
        <f t="shared" si="1"/>
        <v>19544</v>
      </c>
      <c r="L15" s="163">
        <f t="shared" si="2"/>
        <v>158058</v>
      </c>
      <c r="M15" s="164">
        <f t="shared" si="7"/>
        <v>4.1786869313119569E-2</v>
      </c>
      <c r="N15" s="79"/>
      <c r="P15" s="162" t="s">
        <v>116</v>
      </c>
      <c r="Q15" s="163">
        <v>6528</v>
      </c>
      <c r="R15" s="163">
        <v>10880</v>
      </c>
      <c r="S15" s="163">
        <v>3449</v>
      </c>
      <c r="T15" s="163">
        <v>6294</v>
      </c>
      <c r="U15" s="163">
        <v>18047</v>
      </c>
      <c r="V15" s="163">
        <v>15837</v>
      </c>
      <c r="W15" s="164">
        <f t="shared" si="8"/>
        <v>-0.12245802626475311</v>
      </c>
      <c r="X15" s="165">
        <f t="shared" si="3"/>
        <v>3.5917657291968688</v>
      </c>
      <c r="Y15" s="163">
        <f t="shared" si="4"/>
        <v>-2210</v>
      </c>
      <c r="Z15" s="163">
        <f t="shared" si="5"/>
        <v>12388</v>
      </c>
      <c r="AA15" s="164">
        <f t="shared" si="9"/>
        <v>8.8063079344072689E-2</v>
      </c>
    </row>
    <row r="16" spans="1:27" x14ac:dyDescent="0.25">
      <c r="A16" s="1"/>
      <c r="B16" s="162" t="s">
        <v>123</v>
      </c>
      <c r="C16" s="163">
        <v>146606</v>
      </c>
      <c r="D16" s="163">
        <v>137818</v>
      </c>
      <c r="E16" s="163">
        <v>39662</v>
      </c>
      <c r="F16" s="163">
        <v>93209</v>
      </c>
      <c r="G16" s="163">
        <v>169583</v>
      </c>
      <c r="H16" s="163">
        <v>165044</v>
      </c>
      <c r="I16" s="164">
        <f t="shared" si="6"/>
        <v>-2.6765654576225262E-2</v>
      </c>
      <c r="J16" s="165">
        <f t="shared" si="0"/>
        <v>3.1612626695577628</v>
      </c>
      <c r="K16" s="163">
        <f t="shared" si="1"/>
        <v>-4539</v>
      </c>
      <c r="L16" s="163">
        <f t="shared" si="2"/>
        <v>125382</v>
      </c>
      <c r="M16" s="164">
        <f t="shared" si="7"/>
        <v>3.1807696836671707E-2</v>
      </c>
      <c r="N16" s="79"/>
      <c r="P16" s="162" t="s">
        <v>123</v>
      </c>
      <c r="Q16" s="163">
        <v>2344</v>
      </c>
      <c r="R16" s="163">
        <v>1784</v>
      </c>
      <c r="S16" s="163">
        <v>536</v>
      </c>
      <c r="T16" s="163">
        <v>3888</v>
      </c>
      <c r="U16" s="163">
        <v>3396</v>
      </c>
      <c r="V16" s="163">
        <v>3947</v>
      </c>
      <c r="W16" s="164">
        <f t="shared" si="8"/>
        <v>0.16224970553592466</v>
      </c>
      <c r="X16" s="165">
        <f t="shared" si="3"/>
        <v>6.3638059701492535</v>
      </c>
      <c r="Y16" s="163">
        <f t="shared" si="4"/>
        <v>551</v>
      </c>
      <c r="Z16" s="163">
        <f t="shared" si="5"/>
        <v>3411</v>
      </c>
      <c r="AA16" s="164">
        <f t="shared" si="9"/>
        <v>2.1947652596517958E-2</v>
      </c>
    </row>
    <row r="17" spans="1:27" x14ac:dyDescent="0.25">
      <c r="A17" s="1"/>
      <c r="B17" s="162" t="s">
        <v>119</v>
      </c>
      <c r="C17" s="163">
        <v>136223</v>
      </c>
      <c r="D17" s="163">
        <v>133862</v>
      </c>
      <c r="E17" s="163">
        <v>55544</v>
      </c>
      <c r="F17" s="163">
        <v>93337</v>
      </c>
      <c r="G17" s="163">
        <v>146133</v>
      </c>
      <c r="H17" s="163">
        <v>151265</v>
      </c>
      <c r="I17" s="164">
        <f t="shared" si="6"/>
        <v>3.5118693245194343E-2</v>
      </c>
      <c r="J17" s="165">
        <f t="shared" si="0"/>
        <v>1.7233364539824283</v>
      </c>
      <c r="K17" s="163">
        <f t="shared" si="1"/>
        <v>5132</v>
      </c>
      <c r="L17" s="163">
        <f t="shared" si="2"/>
        <v>95721</v>
      </c>
      <c r="M17" s="164">
        <f t="shared" si="7"/>
        <v>2.9152173129584506E-2</v>
      </c>
      <c r="N17" s="79"/>
      <c r="P17" s="162" t="s">
        <v>119</v>
      </c>
      <c r="Q17" s="163">
        <v>2944</v>
      </c>
      <c r="R17" s="163">
        <v>2469</v>
      </c>
      <c r="S17" s="163">
        <v>1278</v>
      </c>
      <c r="T17" s="163">
        <v>1635</v>
      </c>
      <c r="U17" s="163">
        <v>3248</v>
      </c>
      <c r="V17" s="163">
        <v>2699</v>
      </c>
      <c r="W17" s="164">
        <f t="shared" si="8"/>
        <v>-0.16902709359605916</v>
      </c>
      <c r="X17" s="165">
        <f t="shared" si="3"/>
        <v>1.1118935837245698</v>
      </c>
      <c r="Y17" s="163">
        <f t="shared" si="4"/>
        <v>-549</v>
      </c>
      <c r="Z17" s="163">
        <f t="shared" si="5"/>
        <v>1421</v>
      </c>
      <c r="AA17" s="164">
        <f t="shared" si="9"/>
        <v>1.5008035053965535E-2</v>
      </c>
    </row>
    <row r="18" spans="1:27" x14ac:dyDescent="0.25">
      <c r="A18" s="1"/>
      <c r="B18" s="162" t="s">
        <v>128</v>
      </c>
      <c r="C18" s="163">
        <v>68669</v>
      </c>
      <c r="D18" s="163">
        <v>74390</v>
      </c>
      <c r="E18" s="163">
        <v>28784</v>
      </c>
      <c r="F18" s="163">
        <v>25400</v>
      </c>
      <c r="G18" s="163">
        <v>62340</v>
      </c>
      <c r="H18" s="163">
        <v>67966</v>
      </c>
      <c r="I18" s="164">
        <f t="shared" si="6"/>
        <v>9.0247032402951621E-2</v>
      </c>
      <c r="J18" s="165">
        <f t="shared" si="0"/>
        <v>1.361242356864925</v>
      </c>
      <c r="K18" s="163">
        <f t="shared" si="1"/>
        <v>5626</v>
      </c>
      <c r="L18" s="163">
        <f t="shared" si="2"/>
        <v>39182</v>
      </c>
      <c r="M18" s="164">
        <f t="shared" si="7"/>
        <v>1.3098579307343672E-2</v>
      </c>
      <c r="N18" s="79"/>
      <c r="P18" s="162" t="s">
        <v>128</v>
      </c>
      <c r="Q18" s="163">
        <v>1326</v>
      </c>
      <c r="R18" s="163">
        <v>2202</v>
      </c>
      <c r="S18" s="163">
        <v>686</v>
      </c>
      <c r="T18" s="163">
        <v>1848</v>
      </c>
      <c r="U18" s="163">
        <v>2875</v>
      </c>
      <c r="V18" s="163">
        <v>3786</v>
      </c>
      <c r="W18" s="164">
        <f t="shared" si="8"/>
        <v>0.3168695652173914</v>
      </c>
      <c r="X18" s="165">
        <f t="shared" si="3"/>
        <v>4.518950437317784</v>
      </c>
      <c r="Y18" s="163">
        <f t="shared" si="4"/>
        <v>911</v>
      </c>
      <c r="Z18" s="163">
        <f t="shared" si="5"/>
        <v>3100</v>
      </c>
      <c r="AA18" s="164">
        <f t="shared" si="9"/>
        <v>2.1052397448800858E-2</v>
      </c>
    </row>
    <row r="19" spans="1:27" x14ac:dyDescent="0.25">
      <c r="A19" s="161" t="s">
        <v>144</v>
      </c>
      <c r="B19" s="162" t="s">
        <v>131</v>
      </c>
      <c r="C19" s="163">
        <v>119807</v>
      </c>
      <c r="D19" s="163">
        <v>106028</v>
      </c>
      <c r="E19" s="163">
        <v>42711</v>
      </c>
      <c r="F19" s="163">
        <v>22147</v>
      </c>
      <c r="G19" s="163">
        <v>56752</v>
      </c>
      <c r="H19" s="163">
        <v>70972</v>
      </c>
      <c r="I19" s="164">
        <f t="shared" si="6"/>
        <v>0.25056385678037785</v>
      </c>
      <c r="J19" s="165">
        <f t="shared" si="0"/>
        <v>0.66167966097726572</v>
      </c>
      <c r="K19" s="163">
        <f t="shared" si="1"/>
        <v>14220</v>
      </c>
      <c r="L19" s="163">
        <f t="shared" si="2"/>
        <v>28261</v>
      </c>
      <c r="M19" s="164">
        <f t="shared" si="7"/>
        <v>1.3677903225153682E-2</v>
      </c>
      <c r="N19" s="79"/>
      <c r="P19" s="162" t="s">
        <v>131</v>
      </c>
      <c r="Q19" s="163">
        <v>2597</v>
      </c>
      <c r="R19" s="163">
        <v>2302</v>
      </c>
      <c r="S19" s="163">
        <v>932</v>
      </c>
      <c r="T19" s="163">
        <v>363</v>
      </c>
      <c r="U19" s="163">
        <v>967</v>
      </c>
      <c r="V19" s="163">
        <v>1128</v>
      </c>
      <c r="W19" s="164">
        <f t="shared" si="8"/>
        <v>0.16649431230610134</v>
      </c>
      <c r="X19" s="165">
        <f t="shared" si="3"/>
        <v>0.21030042918454939</v>
      </c>
      <c r="Y19" s="163">
        <f t="shared" si="4"/>
        <v>161</v>
      </c>
      <c r="Z19" s="163">
        <f t="shared" si="5"/>
        <v>196</v>
      </c>
      <c r="AA19" s="164">
        <f t="shared" si="9"/>
        <v>6.2723466249993047E-3</v>
      </c>
    </row>
    <row r="20" spans="1:27" x14ac:dyDescent="0.25">
      <c r="A20" s="167" t="s">
        <v>145</v>
      </c>
      <c r="B20" s="168" t="s">
        <v>145</v>
      </c>
      <c r="C20" s="169">
        <f t="shared" ref="C20:H20" si="10">C12-SUM(C13:C19)</f>
        <v>937348</v>
      </c>
      <c r="D20" s="169">
        <f t="shared" si="10"/>
        <v>952849</v>
      </c>
      <c r="E20" s="169">
        <f t="shared" si="10"/>
        <v>308094</v>
      </c>
      <c r="F20" s="169">
        <f t="shared" si="10"/>
        <v>504396</v>
      </c>
      <c r="G20" s="169">
        <f t="shared" si="10"/>
        <v>1000652</v>
      </c>
      <c r="H20" s="169">
        <f t="shared" si="10"/>
        <v>1104537</v>
      </c>
      <c r="I20" s="170">
        <f t="shared" si="6"/>
        <v>0.10381731111315418</v>
      </c>
      <c r="J20" s="171">
        <f t="shared" si="0"/>
        <v>2.5850649477107637</v>
      </c>
      <c r="K20" s="169">
        <f>H20-G20</f>
        <v>103885</v>
      </c>
      <c r="L20" s="169">
        <f t="shared" si="2"/>
        <v>796443</v>
      </c>
      <c r="M20" s="170">
        <f t="shared" si="7"/>
        <v>0.21286916241055026</v>
      </c>
      <c r="N20" s="79"/>
      <c r="P20" s="168" t="s">
        <v>145</v>
      </c>
      <c r="Q20" s="169">
        <f t="shared" ref="Q20:V20" si="11">Q12-SUM(Q13:Q19)</f>
        <v>25725</v>
      </c>
      <c r="R20" s="169">
        <f t="shared" si="11"/>
        <v>23025</v>
      </c>
      <c r="S20" s="169">
        <f t="shared" si="11"/>
        <v>6886</v>
      </c>
      <c r="T20" s="169">
        <f t="shared" si="11"/>
        <v>14115</v>
      </c>
      <c r="U20" s="169">
        <f t="shared" si="11"/>
        <v>36343</v>
      </c>
      <c r="V20" s="169">
        <f t="shared" si="11"/>
        <v>43960</v>
      </c>
      <c r="W20" s="170">
        <f t="shared" si="8"/>
        <v>0.20958644030487306</v>
      </c>
      <c r="X20" s="171">
        <f t="shared" si="3"/>
        <v>5.3839674702294511</v>
      </c>
      <c r="Y20" s="169">
        <f>V20-U20</f>
        <v>7617</v>
      </c>
      <c r="Z20" s="169">
        <f t="shared" si="5"/>
        <v>37074</v>
      </c>
      <c r="AA20" s="170">
        <f t="shared" si="9"/>
        <v>0.24444357946362538</v>
      </c>
    </row>
    <row r="21" spans="1:27" x14ac:dyDescent="0.25">
      <c r="B21" s="153" t="s">
        <v>44</v>
      </c>
      <c r="C21" s="151"/>
      <c r="D21" s="151"/>
      <c r="E21" s="151"/>
      <c r="F21" s="151"/>
      <c r="G21" s="151"/>
      <c r="H21" s="152"/>
      <c r="I21" s="152"/>
      <c r="J21" s="152"/>
      <c r="K21" s="152"/>
      <c r="L21" s="151"/>
      <c r="M21" s="151"/>
      <c r="N21" s="125"/>
      <c r="O21" s="125"/>
      <c r="P21" s="125"/>
    </row>
    <row r="22" spans="1:27" x14ac:dyDescent="0.25">
      <c r="B22" s="154" t="s">
        <v>68</v>
      </c>
      <c r="C22" s="155">
        <v>1715135</v>
      </c>
      <c r="D22" s="155">
        <v>1762715</v>
      </c>
      <c r="E22" s="155">
        <v>550867</v>
      </c>
      <c r="F22" s="155">
        <v>881045</v>
      </c>
      <c r="G22" s="155">
        <v>1757049</v>
      </c>
      <c r="H22" s="155">
        <v>1888332</v>
      </c>
      <c r="I22" s="156">
        <f>IFERROR(H22/G22-1,"-")</f>
        <v>7.4717893467968199E-2</v>
      </c>
      <c r="J22" s="156">
        <f>IFERROR(H22/E22-1,"-")</f>
        <v>2.4279272492271273</v>
      </c>
      <c r="K22" s="155">
        <f>H22-G22</f>
        <v>131283</v>
      </c>
      <c r="L22" s="155">
        <f>H22-E22</f>
        <v>1337465</v>
      </c>
      <c r="M22" s="156">
        <f>H22/H$8</f>
        <v>0.36392411589022294</v>
      </c>
      <c r="N22" s="105"/>
      <c r="O22" s="105"/>
      <c r="P22" s="105"/>
    </row>
    <row r="23" spans="1:27" x14ac:dyDescent="0.25">
      <c r="B23" s="157" t="s">
        <v>97</v>
      </c>
      <c r="C23" s="158">
        <v>189817</v>
      </c>
      <c r="D23" s="158">
        <v>222987</v>
      </c>
      <c r="E23" s="158">
        <v>117997</v>
      </c>
      <c r="F23" s="158">
        <v>247584</v>
      </c>
      <c r="G23" s="158">
        <v>207208</v>
      </c>
      <c r="H23" s="158">
        <v>181512</v>
      </c>
      <c r="I23" s="159">
        <f>IFERROR(H23/G23-1,"-")</f>
        <v>-0.12401065595922933</v>
      </c>
      <c r="J23" s="160">
        <f t="shared" ref="J23:J34" si="12">IFERROR(H23/E23-1,"-")</f>
        <v>0.53827639685754725</v>
      </c>
      <c r="K23" s="158">
        <f t="shared" ref="K23:K33" si="13">H23-G23</f>
        <v>-25696</v>
      </c>
      <c r="L23" s="158">
        <f t="shared" ref="L23:L34" si="14">H23-E23</f>
        <v>63515</v>
      </c>
      <c r="M23" s="159">
        <f>H23/H$8</f>
        <v>3.4981451420336117E-2</v>
      </c>
    </row>
    <row r="24" spans="1:27" x14ac:dyDescent="0.25">
      <c r="B24" s="162" t="s">
        <v>103</v>
      </c>
      <c r="C24" s="163">
        <v>89686</v>
      </c>
      <c r="D24" s="163">
        <v>113067</v>
      </c>
      <c r="E24" s="163">
        <v>68476</v>
      </c>
      <c r="F24" s="163">
        <v>126666</v>
      </c>
      <c r="G24" s="163">
        <v>86811</v>
      </c>
      <c r="H24" s="163">
        <v>75374</v>
      </c>
      <c r="I24" s="164">
        <f>IFERROR(H24/G24-1,"-")</f>
        <v>-0.13174597689232936</v>
      </c>
      <c r="J24" s="165">
        <f t="shared" si="12"/>
        <v>0.10073602430048489</v>
      </c>
      <c r="K24" s="163">
        <f t="shared" si="13"/>
        <v>-11437</v>
      </c>
      <c r="L24" s="163">
        <f t="shared" si="14"/>
        <v>6898</v>
      </c>
      <c r="M24" s="164">
        <f>H24/H$8</f>
        <v>1.4526267791421034E-2</v>
      </c>
    </row>
    <row r="25" spans="1:27" x14ac:dyDescent="0.25">
      <c r="B25" s="162" t="s">
        <v>100</v>
      </c>
      <c r="C25" s="163">
        <v>100131</v>
      </c>
      <c r="D25" s="163">
        <v>109920</v>
      </c>
      <c r="E25" s="163">
        <v>49521</v>
      </c>
      <c r="F25" s="163">
        <v>120918</v>
      </c>
      <c r="G25" s="163">
        <v>120397</v>
      </c>
      <c r="H25" s="163">
        <v>106138</v>
      </c>
      <c r="I25" s="164">
        <f>IFERROR(H25/G25-1,"-")</f>
        <v>-0.11843318355108512</v>
      </c>
      <c r="J25" s="165">
        <f t="shared" si="12"/>
        <v>1.1432927444922356</v>
      </c>
      <c r="K25" s="163">
        <f t="shared" si="13"/>
        <v>-14259</v>
      </c>
      <c r="L25" s="163">
        <f t="shared" si="14"/>
        <v>56617</v>
      </c>
      <c r="M25" s="164">
        <f>H25/H$8</f>
        <v>2.0455183628915085E-2</v>
      </c>
    </row>
    <row r="26" spans="1:27" x14ac:dyDescent="0.25">
      <c r="B26" s="157" t="s">
        <v>107</v>
      </c>
      <c r="C26" s="158">
        <v>1525318</v>
      </c>
      <c r="D26" s="158">
        <v>1539728</v>
      </c>
      <c r="E26" s="158">
        <v>432870</v>
      </c>
      <c r="F26" s="158">
        <v>633461</v>
      </c>
      <c r="G26" s="158">
        <v>1549841</v>
      </c>
      <c r="H26" s="158">
        <v>1706820</v>
      </c>
      <c r="I26" s="159">
        <f>IFERROR(H26/G26-1,"-")</f>
        <v>0.10128716429620854</v>
      </c>
      <c r="J26" s="160">
        <f t="shared" si="12"/>
        <v>2.9430313951070759</v>
      </c>
      <c r="K26" s="158">
        <f t="shared" si="13"/>
        <v>156979</v>
      </c>
      <c r="L26" s="158">
        <f t="shared" si="14"/>
        <v>1273950</v>
      </c>
      <c r="M26" s="159">
        <f>H26/H$8</f>
        <v>0.32894266446988679</v>
      </c>
    </row>
    <row r="27" spans="1:27" x14ac:dyDescent="0.25">
      <c r="B27" s="162" t="s">
        <v>110</v>
      </c>
      <c r="C27" s="163">
        <v>740817</v>
      </c>
      <c r="D27" s="163">
        <v>757594</v>
      </c>
      <c r="E27" s="163">
        <v>187852</v>
      </c>
      <c r="F27" s="163">
        <v>208305</v>
      </c>
      <c r="G27" s="163">
        <v>783677</v>
      </c>
      <c r="H27" s="163">
        <v>883653</v>
      </c>
      <c r="I27" s="164">
        <f t="shared" ref="I27:I34" si="15">IFERROR(H27/G27-1,"-")</f>
        <v>0.12757296692387299</v>
      </c>
      <c r="J27" s="165">
        <f t="shared" si="12"/>
        <v>3.7039850520622615</v>
      </c>
      <c r="K27" s="163">
        <f t="shared" si="13"/>
        <v>99976</v>
      </c>
      <c r="L27" s="163">
        <f t="shared" si="14"/>
        <v>695801</v>
      </c>
      <c r="M27" s="164">
        <f t="shared" ref="M27:M34" si="16">H27/H$8</f>
        <v>0.17029983963558482</v>
      </c>
    </row>
    <row r="28" spans="1:27" x14ac:dyDescent="0.25">
      <c r="B28" s="162" t="s">
        <v>113</v>
      </c>
      <c r="C28" s="163">
        <v>222082</v>
      </c>
      <c r="D28" s="163">
        <v>201016</v>
      </c>
      <c r="E28" s="163">
        <v>57141</v>
      </c>
      <c r="F28" s="163">
        <v>103865</v>
      </c>
      <c r="G28" s="163">
        <v>169299</v>
      </c>
      <c r="H28" s="163">
        <v>182538</v>
      </c>
      <c r="I28" s="164">
        <f t="shared" si="15"/>
        <v>7.819892616022539E-2</v>
      </c>
      <c r="J28" s="165">
        <f t="shared" si="12"/>
        <v>2.1945188218617107</v>
      </c>
      <c r="K28" s="163">
        <f t="shared" si="13"/>
        <v>13239</v>
      </c>
      <c r="L28" s="163">
        <f t="shared" si="14"/>
        <v>125397</v>
      </c>
      <c r="M28" s="164">
        <f t="shared" si="16"/>
        <v>3.5179184733600613E-2</v>
      </c>
    </row>
    <row r="29" spans="1:27" x14ac:dyDescent="0.25">
      <c r="B29" s="162" t="s">
        <v>116</v>
      </c>
      <c r="C29" s="163">
        <v>47145</v>
      </c>
      <c r="D29" s="163">
        <v>52571</v>
      </c>
      <c r="E29" s="163">
        <v>20504</v>
      </c>
      <c r="F29" s="163">
        <v>42447</v>
      </c>
      <c r="G29" s="163">
        <v>63176</v>
      </c>
      <c r="H29" s="163">
        <v>65334</v>
      </c>
      <c r="I29" s="164">
        <f t="shared" si="15"/>
        <v>3.415854121818418E-2</v>
      </c>
      <c r="J29" s="165">
        <f t="shared" si="12"/>
        <v>2.1864026531408505</v>
      </c>
      <c r="K29" s="163">
        <f t="shared" si="13"/>
        <v>2158</v>
      </c>
      <c r="L29" s="163">
        <f t="shared" si="14"/>
        <v>44830</v>
      </c>
      <c r="M29" s="164">
        <f t="shared" si="16"/>
        <v>1.2591333614836706E-2</v>
      </c>
    </row>
    <row r="30" spans="1:27" x14ac:dyDescent="0.25">
      <c r="B30" s="162" t="s">
        <v>123</v>
      </c>
      <c r="C30" s="163">
        <v>65413</v>
      </c>
      <c r="D30" s="163">
        <v>61428</v>
      </c>
      <c r="E30" s="163">
        <v>17078</v>
      </c>
      <c r="F30" s="163">
        <v>41550</v>
      </c>
      <c r="G30" s="163">
        <v>75901</v>
      </c>
      <c r="H30" s="163">
        <v>70878</v>
      </c>
      <c r="I30" s="164">
        <f t="shared" si="15"/>
        <v>-6.6178311221195996E-2</v>
      </c>
      <c r="J30" s="165">
        <f t="shared" si="12"/>
        <v>3.1502517859234098</v>
      </c>
      <c r="K30" s="163">
        <f t="shared" si="13"/>
        <v>-5023</v>
      </c>
      <c r="L30" s="163">
        <f t="shared" si="14"/>
        <v>53800</v>
      </c>
      <c r="M30" s="164">
        <f t="shared" si="16"/>
        <v>1.3659787307564147E-2</v>
      </c>
    </row>
    <row r="31" spans="1:27" x14ac:dyDescent="0.25">
      <c r="B31" s="162" t="s">
        <v>119</v>
      </c>
      <c r="C31" s="163">
        <v>71278</v>
      </c>
      <c r="D31" s="163">
        <v>70272</v>
      </c>
      <c r="E31" s="163">
        <v>28980</v>
      </c>
      <c r="F31" s="163">
        <v>51893</v>
      </c>
      <c r="G31" s="163">
        <v>82793</v>
      </c>
      <c r="H31" s="163">
        <v>80226</v>
      </c>
      <c r="I31" s="164">
        <f t="shared" si="15"/>
        <v>-3.1005036657688501E-2</v>
      </c>
      <c r="J31" s="165">
        <f t="shared" si="12"/>
        <v>1.7683229813664596</v>
      </c>
      <c r="K31" s="163">
        <f t="shared" si="13"/>
        <v>-2567</v>
      </c>
      <c r="L31" s="163">
        <f t="shared" si="14"/>
        <v>51246</v>
      </c>
      <c r="M31" s="164">
        <f t="shared" si="16"/>
        <v>1.5461357495085093E-2</v>
      </c>
    </row>
    <row r="32" spans="1:27" x14ac:dyDescent="0.25">
      <c r="B32" s="162" t="s">
        <v>128</v>
      </c>
      <c r="C32" s="163">
        <v>26168</v>
      </c>
      <c r="D32" s="163">
        <v>30964</v>
      </c>
      <c r="E32" s="163">
        <v>11625</v>
      </c>
      <c r="F32" s="163">
        <v>7603</v>
      </c>
      <c r="G32" s="163">
        <v>22864</v>
      </c>
      <c r="H32" s="163">
        <v>24590</v>
      </c>
      <c r="I32" s="164">
        <f t="shared" si="15"/>
        <v>7.5489853044086841E-2</v>
      </c>
      <c r="J32" s="165">
        <f t="shared" si="12"/>
        <v>1.115268817204301</v>
      </c>
      <c r="K32" s="163">
        <f t="shared" si="13"/>
        <v>1726</v>
      </c>
      <c r="L32" s="163">
        <f t="shared" si="14"/>
        <v>12965</v>
      </c>
      <c r="M32" s="164">
        <f t="shared" si="16"/>
        <v>4.7390469524112187E-3</v>
      </c>
    </row>
    <row r="33" spans="2:16" x14ac:dyDescent="0.25">
      <c r="B33" s="162" t="s">
        <v>131</v>
      </c>
      <c r="C33" s="163">
        <v>36149</v>
      </c>
      <c r="D33" s="163">
        <v>35546</v>
      </c>
      <c r="E33" s="163">
        <v>13377</v>
      </c>
      <c r="F33" s="163">
        <v>5465</v>
      </c>
      <c r="G33" s="163">
        <v>19705</v>
      </c>
      <c r="H33" s="163">
        <v>25667</v>
      </c>
      <c r="I33" s="164">
        <f t="shared" si="15"/>
        <v>0.30256280131946212</v>
      </c>
      <c r="J33" s="165">
        <f t="shared" si="12"/>
        <v>0.91874112282275555</v>
      </c>
      <c r="K33" s="163">
        <f t="shared" si="13"/>
        <v>5962</v>
      </c>
      <c r="L33" s="163">
        <f t="shared" si="14"/>
        <v>12290</v>
      </c>
      <c r="M33" s="164">
        <f t="shared" si="16"/>
        <v>4.9466091145806733E-3</v>
      </c>
    </row>
    <row r="34" spans="2:16" x14ac:dyDescent="0.25">
      <c r="B34" s="168" t="s">
        <v>145</v>
      </c>
      <c r="C34" s="169">
        <f t="shared" ref="C34:H34" si="17">C26-SUM(C27:C33)</f>
        <v>316266</v>
      </c>
      <c r="D34" s="169">
        <f t="shared" si="17"/>
        <v>330337</v>
      </c>
      <c r="E34" s="169">
        <f t="shared" si="17"/>
        <v>96313</v>
      </c>
      <c r="F34" s="169">
        <f t="shared" si="17"/>
        <v>172333</v>
      </c>
      <c r="G34" s="169">
        <f t="shared" si="17"/>
        <v>332426</v>
      </c>
      <c r="H34" s="169">
        <f t="shared" si="17"/>
        <v>373934</v>
      </c>
      <c r="I34" s="170">
        <f t="shared" si="15"/>
        <v>0.12486387947994437</v>
      </c>
      <c r="J34" s="171">
        <f t="shared" si="12"/>
        <v>2.8824873070094381</v>
      </c>
      <c r="K34" s="169">
        <f>H34-G34</f>
        <v>41508</v>
      </c>
      <c r="L34" s="169">
        <f t="shared" si="14"/>
        <v>277621</v>
      </c>
      <c r="M34" s="170">
        <f t="shared" si="16"/>
        <v>7.2065505616223532E-2</v>
      </c>
    </row>
    <row r="35" spans="2:16" x14ac:dyDescent="0.25">
      <c r="B35" s="153" t="s">
        <v>45</v>
      </c>
      <c r="C35" s="151"/>
      <c r="D35" s="151"/>
      <c r="E35" s="151"/>
      <c r="F35" s="151"/>
      <c r="G35" s="151"/>
      <c r="H35" s="152"/>
      <c r="I35" s="152"/>
      <c r="J35" s="152"/>
      <c r="K35" s="152"/>
      <c r="L35" s="151"/>
      <c r="M35" s="151"/>
      <c r="N35" s="125"/>
      <c r="O35" s="125"/>
      <c r="P35" s="125"/>
    </row>
    <row r="36" spans="2:16" x14ac:dyDescent="0.25">
      <c r="B36" s="154" t="s">
        <v>68</v>
      </c>
      <c r="C36" s="155">
        <v>1322486</v>
      </c>
      <c r="D36" s="155">
        <v>1299411</v>
      </c>
      <c r="E36" s="155">
        <v>375345</v>
      </c>
      <c r="F36" s="155">
        <v>492258</v>
      </c>
      <c r="G36" s="155">
        <v>1243535</v>
      </c>
      <c r="H36" s="155">
        <v>1319978</v>
      </c>
      <c r="I36" s="156">
        <f>IFERROR(H36/G36-1,"-")</f>
        <v>6.1472334916186533E-2</v>
      </c>
      <c r="J36" s="156">
        <f>IFERROR(H36/E36-1,"-")</f>
        <v>2.5167059638465945</v>
      </c>
      <c r="K36" s="155">
        <f>H36-G36</f>
        <v>76443</v>
      </c>
      <c r="L36" s="155">
        <f>H36-E36</f>
        <v>944633</v>
      </c>
      <c r="M36" s="156">
        <f>H36/H$8</f>
        <v>0.25438949646807058</v>
      </c>
      <c r="N36" s="105"/>
      <c r="O36" s="105"/>
      <c r="P36" s="105"/>
    </row>
    <row r="37" spans="2:16" x14ac:dyDescent="0.25">
      <c r="B37" s="157" t="s">
        <v>97</v>
      </c>
      <c r="C37" s="158">
        <v>132322</v>
      </c>
      <c r="D37" s="158">
        <v>127819</v>
      </c>
      <c r="E37" s="158">
        <v>51760</v>
      </c>
      <c r="F37" s="158">
        <v>83468</v>
      </c>
      <c r="G37" s="158">
        <v>123951</v>
      </c>
      <c r="H37" s="158">
        <v>118966</v>
      </c>
      <c r="I37" s="159">
        <f>IFERROR(H37/G37-1,"-")</f>
        <v>-4.0217505304515511E-2</v>
      </c>
      <c r="J37" s="160">
        <f t="shared" ref="J37:J48" si="18">IFERROR(H37/E37-1,"-")</f>
        <v>1.2984157650695516</v>
      </c>
      <c r="K37" s="158">
        <f t="shared" ref="K37:K47" si="19">H37-G37</f>
        <v>-4985</v>
      </c>
      <c r="L37" s="158">
        <f t="shared" ref="L37:L48" si="20">H37-E37</f>
        <v>67206</v>
      </c>
      <c r="M37" s="159">
        <f>H37/H$8</f>
        <v>2.2927428212303907E-2</v>
      </c>
    </row>
    <row r="38" spans="2:16" x14ac:dyDescent="0.25">
      <c r="B38" s="162" t="s">
        <v>103</v>
      </c>
      <c r="C38" s="163">
        <v>42034</v>
      </c>
      <c r="D38" s="163">
        <v>51328</v>
      </c>
      <c r="E38" s="163">
        <v>24912</v>
      </c>
      <c r="F38" s="163">
        <v>43482</v>
      </c>
      <c r="G38" s="163">
        <v>48094</v>
      </c>
      <c r="H38" s="163">
        <v>51902</v>
      </c>
      <c r="I38" s="164">
        <f>IFERROR(H38/G38-1,"-")</f>
        <v>7.9178275876408799E-2</v>
      </c>
      <c r="J38" s="165">
        <f t="shared" si="18"/>
        <v>1.083413615928067</v>
      </c>
      <c r="K38" s="163">
        <f t="shared" si="19"/>
        <v>3808</v>
      </c>
      <c r="L38" s="163">
        <f t="shared" si="20"/>
        <v>26990</v>
      </c>
      <c r="M38" s="164">
        <f>H38/H$8</f>
        <v>1.0002684624808748E-2</v>
      </c>
    </row>
    <row r="39" spans="2:16" x14ac:dyDescent="0.25">
      <c r="B39" s="162" t="s">
        <v>100</v>
      </c>
      <c r="C39" s="163">
        <v>90288</v>
      </c>
      <c r="D39" s="163">
        <v>76491</v>
      </c>
      <c r="E39" s="163">
        <v>26848</v>
      </c>
      <c r="F39" s="163">
        <v>39986</v>
      </c>
      <c r="G39" s="163">
        <v>75857</v>
      </c>
      <c r="H39" s="163">
        <v>67064</v>
      </c>
      <c r="I39" s="164">
        <f>IFERROR(H39/G39-1,"-")</f>
        <v>-0.1159154725338466</v>
      </c>
      <c r="J39" s="165">
        <f t="shared" si="18"/>
        <v>1.4979141835518472</v>
      </c>
      <c r="K39" s="163">
        <f t="shared" si="19"/>
        <v>-8793</v>
      </c>
      <c r="L39" s="163">
        <f t="shared" si="20"/>
        <v>40216</v>
      </c>
      <c r="M39" s="164">
        <f>H39/H$8</f>
        <v>1.2924743587495161E-2</v>
      </c>
    </row>
    <row r="40" spans="2:16" x14ac:dyDescent="0.25">
      <c r="B40" s="157" t="s">
        <v>107</v>
      </c>
      <c r="C40" s="158">
        <v>1190164</v>
      </c>
      <c r="D40" s="158">
        <v>1171592</v>
      </c>
      <c r="E40" s="158">
        <v>323585</v>
      </c>
      <c r="F40" s="158">
        <v>408790</v>
      </c>
      <c r="G40" s="158">
        <v>1119584</v>
      </c>
      <c r="H40" s="158">
        <v>1201012</v>
      </c>
      <c r="I40" s="159">
        <f>IFERROR(H40/G40-1,"-")</f>
        <v>7.2730585646097135E-2</v>
      </c>
      <c r="J40" s="160">
        <f t="shared" si="18"/>
        <v>2.7115811919588362</v>
      </c>
      <c r="K40" s="158">
        <f t="shared" si="19"/>
        <v>81428</v>
      </c>
      <c r="L40" s="158">
        <f t="shared" si="20"/>
        <v>877427</v>
      </c>
      <c r="M40" s="159">
        <f>H40/H$8</f>
        <v>0.23146206825576668</v>
      </c>
    </row>
    <row r="41" spans="2:16" x14ac:dyDescent="0.25">
      <c r="B41" s="162" t="s">
        <v>110</v>
      </c>
      <c r="C41" s="163">
        <v>614177</v>
      </c>
      <c r="D41" s="163">
        <v>640459</v>
      </c>
      <c r="E41" s="163">
        <v>146501</v>
      </c>
      <c r="F41" s="163">
        <v>142606</v>
      </c>
      <c r="G41" s="163">
        <v>581865</v>
      </c>
      <c r="H41" s="163">
        <v>634691</v>
      </c>
      <c r="I41" s="164">
        <f t="shared" ref="I41:I48" si="21">IFERROR(H41/G41-1,"-")</f>
        <v>9.0787381952858404E-2</v>
      </c>
      <c r="J41" s="165">
        <f t="shared" si="18"/>
        <v>3.3323322025105631</v>
      </c>
      <c r="K41" s="163">
        <f t="shared" si="19"/>
        <v>52826</v>
      </c>
      <c r="L41" s="163">
        <f t="shared" si="20"/>
        <v>488190</v>
      </c>
      <c r="M41" s="164">
        <f t="shared" ref="M41:M48" si="22">H41/H$8</f>
        <v>0.12231925373211992</v>
      </c>
    </row>
    <row r="42" spans="2:16" x14ac:dyDescent="0.25">
      <c r="B42" s="162" t="s">
        <v>113</v>
      </c>
      <c r="C42" s="163">
        <v>72717</v>
      </c>
      <c r="D42" s="163">
        <v>52401</v>
      </c>
      <c r="E42" s="163">
        <v>16159</v>
      </c>
      <c r="F42" s="163">
        <v>21846</v>
      </c>
      <c r="G42" s="163">
        <v>39072</v>
      </c>
      <c r="H42" s="163">
        <v>45133</v>
      </c>
      <c r="I42" s="164">
        <f t="shared" si="21"/>
        <v>0.15512387387387383</v>
      </c>
      <c r="J42" s="165">
        <f t="shared" si="18"/>
        <v>1.7930565010211028</v>
      </c>
      <c r="K42" s="163">
        <f t="shared" si="19"/>
        <v>6061</v>
      </c>
      <c r="L42" s="163">
        <f t="shared" si="20"/>
        <v>28974</v>
      </c>
      <c r="M42" s="164">
        <f t="shared" si="22"/>
        <v>8.6981458358347113E-3</v>
      </c>
    </row>
    <row r="43" spans="2:16" x14ac:dyDescent="0.25">
      <c r="B43" s="162" t="s">
        <v>116</v>
      </c>
      <c r="C43" s="163">
        <v>23684</v>
      </c>
      <c r="D43" s="163">
        <v>24405</v>
      </c>
      <c r="E43" s="163">
        <v>9702</v>
      </c>
      <c r="F43" s="163">
        <v>19919</v>
      </c>
      <c r="G43" s="163">
        <v>27268</v>
      </c>
      <c r="H43" s="163">
        <v>28898</v>
      </c>
      <c r="I43" s="164">
        <f t="shared" si="21"/>
        <v>5.9777028018189737E-2</v>
      </c>
      <c r="J43" s="165">
        <f t="shared" si="18"/>
        <v>1.9785611214182643</v>
      </c>
      <c r="K43" s="163">
        <f t="shared" si="19"/>
        <v>1630</v>
      </c>
      <c r="L43" s="163">
        <f t="shared" si="20"/>
        <v>19196</v>
      </c>
      <c r="M43" s="164">
        <f t="shared" si="22"/>
        <v>5.5692956010890363E-3</v>
      </c>
    </row>
    <row r="44" spans="2:16" x14ac:dyDescent="0.25">
      <c r="B44" s="162" t="s">
        <v>123</v>
      </c>
      <c r="C44" s="163">
        <v>55932</v>
      </c>
      <c r="D44" s="163">
        <v>53890</v>
      </c>
      <c r="E44" s="163">
        <v>15410</v>
      </c>
      <c r="F44" s="163">
        <v>30677</v>
      </c>
      <c r="G44" s="163">
        <v>57015</v>
      </c>
      <c r="H44" s="163">
        <v>55478</v>
      </c>
      <c r="I44" s="164">
        <f t="shared" si="21"/>
        <v>-2.6957818118039101E-2</v>
      </c>
      <c r="J44" s="165">
        <f t="shared" si="18"/>
        <v>2.6001297858533419</v>
      </c>
      <c r="K44" s="163">
        <f t="shared" si="19"/>
        <v>-1537</v>
      </c>
      <c r="L44" s="163">
        <f t="shared" si="20"/>
        <v>40068</v>
      </c>
      <c r="M44" s="164">
        <f t="shared" si="22"/>
        <v>1.0691860383321252E-2</v>
      </c>
    </row>
    <row r="45" spans="2:16" x14ac:dyDescent="0.25">
      <c r="B45" s="162" t="s">
        <v>119</v>
      </c>
      <c r="C45" s="163">
        <v>41910</v>
      </c>
      <c r="D45" s="163">
        <v>41202</v>
      </c>
      <c r="E45" s="163">
        <v>15534</v>
      </c>
      <c r="F45" s="163">
        <v>22807</v>
      </c>
      <c r="G45" s="163">
        <v>38767</v>
      </c>
      <c r="H45" s="163">
        <v>44187</v>
      </c>
      <c r="I45" s="164">
        <f t="shared" si="21"/>
        <v>0.13980963190342299</v>
      </c>
      <c r="J45" s="165">
        <f t="shared" si="18"/>
        <v>1.8445345693317883</v>
      </c>
      <c r="K45" s="163">
        <f t="shared" si="19"/>
        <v>5420</v>
      </c>
      <c r="L45" s="163">
        <f t="shared" si="20"/>
        <v>28653</v>
      </c>
      <c r="M45" s="164">
        <f t="shared" si="22"/>
        <v>8.515830324774076E-3</v>
      </c>
    </row>
    <row r="46" spans="2:16" x14ac:dyDescent="0.25">
      <c r="B46" s="162" t="s">
        <v>128</v>
      </c>
      <c r="C46" s="163">
        <v>28055</v>
      </c>
      <c r="D46" s="163">
        <v>26919</v>
      </c>
      <c r="E46" s="163">
        <v>9750</v>
      </c>
      <c r="F46" s="163">
        <v>10533</v>
      </c>
      <c r="G46" s="163">
        <v>22457</v>
      </c>
      <c r="H46" s="163">
        <v>23505</v>
      </c>
      <c r="I46" s="164">
        <f t="shared" si="21"/>
        <v>4.6666963530302308E-2</v>
      </c>
      <c r="J46" s="165">
        <f t="shared" si="18"/>
        <v>1.4107692307692306</v>
      </c>
      <c r="K46" s="163">
        <f t="shared" si="19"/>
        <v>1048</v>
      </c>
      <c r="L46" s="163">
        <f t="shared" si="20"/>
        <v>13755</v>
      </c>
      <c r="M46" s="164">
        <f t="shared" si="22"/>
        <v>4.5299430100213785E-3</v>
      </c>
    </row>
    <row r="47" spans="2:16" x14ac:dyDescent="0.25">
      <c r="B47" s="162" t="s">
        <v>131</v>
      </c>
      <c r="C47" s="163">
        <v>50198</v>
      </c>
      <c r="D47" s="163">
        <v>42509</v>
      </c>
      <c r="E47" s="163">
        <v>16737</v>
      </c>
      <c r="F47" s="163">
        <v>10472</v>
      </c>
      <c r="G47" s="163">
        <v>22560</v>
      </c>
      <c r="H47" s="163">
        <v>26526</v>
      </c>
      <c r="I47" s="164">
        <f t="shared" si="21"/>
        <v>0.17579787234042543</v>
      </c>
      <c r="J47" s="165">
        <f t="shared" si="18"/>
        <v>0.58487184083169019</v>
      </c>
      <c r="K47" s="163">
        <f t="shared" si="19"/>
        <v>3966</v>
      </c>
      <c r="L47" s="163">
        <f t="shared" si="20"/>
        <v>9789</v>
      </c>
      <c r="M47" s="164">
        <f t="shared" si="22"/>
        <v>5.1121577657446118E-3</v>
      </c>
    </row>
    <row r="48" spans="2:16" x14ac:dyDescent="0.25">
      <c r="B48" s="168" t="s">
        <v>145</v>
      </c>
      <c r="C48" s="169">
        <f t="shared" ref="C48:H48" si="23">C40-SUM(C41:C47)</f>
        <v>303491</v>
      </c>
      <c r="D48" s="169">
        <f t="shared" si="23"/>
        <v>289807</v>
      </c>
      <c r="E48" s="169">
        <f t="shared" si="23"/>
        <v>93792</v>
      </c>
      <c r="F48" s="169">
        <f t="shared" si="23"/>
        <v>149930</v>
      </c>
      <c r="G48" s="169">
        <f t="shared" si="23"/>
        <v>330580</v>
      </c>
      <c r="H48" s="169">
        <f t="shared" si="23"/>
        <v>342594</v>
      </c>
      <c r="I48" s="170">
        <f t="shared" si="21"/>
        <v>3.6342186460160963E-2</v>
      </c>
      <c r="J48" s="171">
        <f t="shared" si="18"/>
        <v>2.6526995905834188</v>
      </c>
      <c r="K48" s="169">
        <f>H48-G48</f>
        <v>12014</v>
      </c>
      <c r="L48" s="169">
        <f t="shared" si="20"/>
        <v>248802</v>
      </c>
      <c r="M48" s="170">
        <f t="shared" si="22"/>
        <v>6.6025581602861705E-2</v>
      </c>
    </row>
    <row r="49" spans="2:16" x14ac:dyDescent="0.25">
      <c r="B49" s="153" t="s">
        <v>46</v>
      </c>
      <c r="C49" s="151"/>
      <c r="D49" s="151"/>
      <c r="E49" s="151"/>
      <c r="F49" s="151"/>
      <c r="G49" s="151"/>
      <c r="H49" s="152"/>
      <c r="I49" s="152"/>
      <c r="J49" s="152"/>
      <c r="K49" s="152"/>
      <c r="L49" s="151"/>
      <c r="M49" s="151"/>
      <c r="N49" s="125"/>
      <c r="O49" s="125"/>
      <c r="P49" s="125"/>
    </row>
    <row r="50" spans="2:16" x14ac:dyDescent="0.25">
      <c r="B50" s="154" t="s">
        <v>68</v>
      </c>
      <c r="C50" s="155">
        <v>47034</v>
      </c>
      <c r="D50" s="155">
        <v>45076</v>
      </c>
      <c r="E50" s="155">
        <v>12633</v>
      </c>
      <c r="F50" s="155">
        <v>20161</v>
      </c>
      <c r="G50" s="155">
        <v>37751</v>
      </c>
      <c r="H50" s="155">
        <v>51166</v>
      </c>
      <c r="I50" s="156">
        <f>IFERROR(H50/G50-1,"-")</f>
        <v>0.3553548250377474</v>
      </c>
      <c r="J50" s="156">
        <f>IFERROR(H50/E50-1,"-")</f>
        <v>3.0501860207393339</v>
      </c>
      <c r="K50" s="155">
        <f>H50-G50</f>
        <v>13415</v>
      </c>
      <c r="L50" s="155">
        <f>H50-E50</f>
        <v>38533</v>
      </c>
      <c r="M50" s="156">
        <f>H50/H$8</f>
        <v>9.8608408445332429E-3</v>
      </c>
      <c r="N50" s="105"/>
      <c r="O50" s="105"/>
      <c r="P50" s="105"/>
    </row>
    <row r="51" spans="2:16" x14ac:dyDescent="0.25">
      <c r="B51" s="157" t="s">
        <v>97</v>
      </c>
      <c r="C51" s="158">
        <v>11661</v>
      </c>
      <c r="D51" s="158">
        <v>10509</v>
      </c>
      <c r="E51" s="158">
        <v>2339</v>
      </c>
      <c r="F51" s="158">
        <v>4950</v>
      </c>
      <c r="G51" s="158">
        <v>6762</v>
      </c>
      <c r="H51" s="158">
        <v>20250</v>
      </c>
      <c r="I51" s="159">
        <f>IFERROR(H51/G51-1,"-")</f>
        <v>1.9946761313220942</v>
      </c>
      <c r="J51" s="160">
        <f t="shared" ref="J51:J62" si="24">IFERROR(H51/E51-1,"-")</f>
        <v>7.6575459598118858</v>
      </c>
      <c r="K51" s="158">
        <f t="shared" ref="K51:K61" si="25">H51-G51</f>
        <v>13488</v>
      </c>
      <c r="L51" s="158">
        <f t="shared" ref="L51:L62" si="26">H51-E51</f>
        <v>17911</v>
      </c>
      <c r="M51" s="159">
        <f>H51/H$8</f>
        <v>3.9026311828518579E-3</v>
      </c>
    </row>
    <row r="52" spans="2:16" x14ac:dyDescent="0.25">
      <c r="B52" s="162" t="s">
        <v>103</v>
      </c>
      <c r="C52" s="163">
        <v>7273</v>
      </c>
      <c r="D52" s="163">
        <v>5944</v>
      </c>
      <c r="E52" s="163">
        <v>1658</v>
      </c>
      <c r="F52" s="163">
        <v>2415</v>
      </c>
      <c r="G52" s="163">
        <v>3515</v>
      </c>
      <c r="H52" s="163">
        <v>14811</v>
      </c>
      <c r="I52" s="164">
        <f>IFERROR(H52/G52-1,"-")</f>
        <v>3.2136557610241825</v>
      </c>
      <c r="J52" s="165">
        <f t="shared" si="24"/>
        <v>7.9330518697225578</v>
      </c>
      <c r="K52" s="163">
        <f t="shared" si="25"/>
        <v>11296</v>
      </c>
      <c r="L52" s="163">
        <f t="shared" si="26"/>
        <v>13153</v>
      </c>
      <c r="M52" s="164">
        <f>H52/H$8</f>
        <v>2.854413355516981E-3</v>
      </c>
    </row>
    <row r="53" spans="2:16" x14ac:dyDescent="0.25">
      <c r="B53" s="162" t="s">
        <v>100</v>
      </c>
      <c r="C53" s="163">
        <v>4388</v>
      </c>
      <c r="D53" s="163">
        <v>4565</v>
      </c>
      <c r="E53" s="163">
        <v>681</v>
      </c>
      <c r="F53" s="163">
        <v>2535</v>
      </c>
      <c r="G53" s="163">
        <v>3247</v>
      </c>
      <c r="H53" s="163">
        <v>5439</v>
      </c>
      <c r="I53" s="164">
        <f>IFERROR(H53/G53-1,"-")</f>
        <v>0.67508469356328926</v>
      </c>
      <c r="J53" s="165">
        <f t="shared" si="24"/>
        <v>6.9867841409691627</v>
      </c>
      <c r="K53" s="163">
        <f t="shared" si="25"/>
        <v>2192</v>
      </c>
      <c r="L53" s="163">
        <f t="shared" si="26"/>
        <v>4758</v>
      </c>
      <c r="M53" s="164">
        <f>H53/H$8</f>
        <v>1.0482178273348768E-3</v>
      </c>
    </row>
    <row r="54" spans="2:16" x14ac:dyDescent="0.25">
      <c r="B54" s="157" t="s">
        <v>107</v>
      </c>
      <c r="C54" s="158">
        <v>35373</v>
      </c>
      <c r="D54" s="158">
        <v>34567</v>
      </c>
      <c r="E54" s="158">
        <v>10294</v>
      </c>
      <c r="F54" s="158">
        <v>15211</v>
      </c>
      <c r="G54" s="158">
        <v>30989</v>
      </c>
      <c r="H54" s="158">
        <v>30916</v>
      </c>
      <c r="I54" s="159">
        <f>IFERROR(H54/G54-1,"-")</f>
        <v>-2.3556745942108215E-3</v>
      </c>
      <c r="J54" s="160">
        <f t="shared" si="24"/>
        <v>2.0033028948902274</v>
      </c>
      <c r="K54" s="158">
        <f t="shared" si="25"/>
        <v>-73</v>
      </c>
      <c r="L54" s="158">
        <f t="shared" si="26"/>
        <v>20622</v>
      </c>
      <c r="M54" s="159">
        <f>H54/H$8</f>
        <v>5.9582096616813849E-3</v>
      </c>
    </row>
    <row r="55" spans="2:16" x14ac:dyDescent="0.25">
      <c r="B55" s="162" t="s">
        <v>110</v>
      </c>
      <c r="C55" s="163">
        <v>10066</v>
      </c>
      <c r="D55" s="163">
        <v>10275</v>
      </c>
      <c r="E55" s="163">
        <v>3060</v>
      </c>
      <c r="F55" s="163">
        <v>3030</v>
      </c>
      <c r="G55" s="163">
        <v>10352</v>
      </c>
      <c r="H55" s="163">
        <v>9308</v>
      </c>
      <c r="I55" s="164">
        <f t="shared" ref="I55:I62" si="27">IFERROR(H55/G55-1,"-")</f>
        <v>-0.1008500772797527</v>
      </c>
      <c r="J55" s="165">
        <f t="shared" si="24"/>
        <v>2.041830065359477</v>
      </c>
      <c r="K55" s="163">
        <f t="shared" si="25"/>
        <v>-1044</v>
      </c>
      <c r="L55" s="163">
        <f t="shared" si="26"/>
        <v>6248</v>
      </c>
      <c r="M55" s="164">
        <f t="shared" ref="M55:M62" si="28">H55/H$8</f>
        <v>1.7938612864190169E-3</v>
      </c>
    </row>
    <row r="56" spans="2:16" x14ac:dyDescent="0.25">
      <c r="B56" s="162" t="s">
        <v>113</v>
      </c>
      <c r="C56" s="163">
        <v>10860</v>
      </c>
      <c r="D56" s="163">
        <v>9881</v>
      </c>
      <c r="E56" s="163">
        <v>2874</v>
      </c>
      <c r="F56" s="163">
        <v>5150</v>
      </c>
      <c r="G56" s="163">
        <v>6811</v>
      </c>
      <c r="H56" s="163">
        <v>6211</v>
      </c>
      <c r="I56" s="164">
        <f t="shared" si="27"/>
        <v>-8.8092791073263843E-2</v>
      </c>
      <c r="J56" s="165">
        <f t="shared" si="24"/>
        <v>1.1610995128740433</v>
      </c>
      <c r="K56" s="163">
        <f t="shared" si="25"/>
        <v>-600</v>
      </c>
      <c r="L56" s="163">
        <f t="shared" si="26"/>
        <v>3337</v>
      </c>
      <c r="M56" s="164">
        <f t="shared" si="28"/>
        <v>1.1969996186021179E-3</v>
      </c>
    </row>
    <row r="57" spans="2:16" x14ac:dyDescent="0.25">
      <c r="B57" s="162" t="s">
        <v>116</v>
      </c>
      <c r="C57" s="163">
        <v>2116</v>
      </c>
      <c r="D57" s="163">
        <v>2186</v>
      </c>
      <c r="E57" s="163">
        <v>544</v>
      </c>
      <c r="F57" s="163">
        <v>1642</v>
      </c>
      <c r="G57" s="163">
        <v>2746</v>
      </c>
      <c r="H57" s="163">
        <v>2942</v>
      </c>
      <c r="I57" s="164">
        <f t="shared" si="27"/>
        <v>7.1376547705753746E-2</v>
      </c>
      <c r="J57" s="165">
        <f t="shared" si="24"/>
        <v>4.4080882352941178</v>
      </c>
      <c r="K57" s="163">
        <f t="shared" si="25"/>
        <v>196</v>
      </c>
      <c r="L57" s="163">
        <f t="shared" si="26"/>
        <v>2398</v>
      </c>
      <c r="M57" s="164">
        <f t="shared" si="28"/>
        <v>5.6698967604692173E-4</v>
      </c>
    </row>
    <row r="58" spans="2:16" x14ac:dyDescent="0.25">
      <c r="B58" s="162" t="s">
        <v>123</v>
      </c>
      <c r="C58" s="163">
        <v>663</v>
      </c>
      <c r="D58" s="163">
        <v>731</v>
      </c>
      <c r="E58" s="163">
        <v>284</v>
      </c>
      <c r="F58" s="163">
        <v>377</v>
      </c>
      <c r="G58" s="163">
        <v>868</v>
      </c>
      <c r="H58" s="163">
        <v>832</v>
      </c>
      <c r="I58" s="164">
        <f t="shared" si="27"/>
        <v>-4.1474654377880227E-2</v>
      </c>
      <c r="J58" s="165">
        <f t="shared" si="24"/>
        <v>1.9295774647887325</v>
      </c>
      <c r="K58" s="163">
        <f t="shared" si="25"/>
        <v>-36</v>
      </c>
      <c r="L58" s="163">
        <f t="shared" si="26"/>
        <v>548</v>
      </c>
      <c r="M58" s="164">
        <f t="shared" si="28"/>
        <v>1.603451429201356E-4</v>
      </c>
    </row>
    <row r="59" spans="2:16" x14ac:dyDescent="0.25">
      <c r="B59" s="162" t="s">
        <v>119</v>
      </c>
      <c r="C59" s="163">
        <v>617</v>
      </c>
      <c r="D59" s="163">
        <v>686</v>
      </c>
      <c r="E59" s="163">
        <v>229</v>
      </c>
      <c r="F59" s="163">
        <v>476</v>
      </c>
      <c r="G59" s="163">
        <v>657</v>
      </c>
      <c r="H59" s="163">
        <v>709</v>
      </c>
      <c r="I59" s="164">
        <f t="shared" si="27"/>
        <v>7.9147640791476404E-2</v>
      </c>
      <c r="J59" s="165">
        <f t="shared" si="24"/>
        <v>2.0960698689956332</v>
      </c>
      <c r="K59" s="163">
        <f t="shared" si="25"/>
        <v>52</v>
      </c>
      <c r="L59" s="163">
        <f t="shared" si="26"/>
        <v>480</v>
      </c>
      <c r="M59" s="164">
        <f t="shared" si="28"/>
        <v>1.3664027203170209E-4</v>
      </c>
    </row>
    <row r="60" spans="2:16" x14ac:dyDescent="0.25">
      <c r="B60" s="162" t="s">
        <v>128</v>
      </c>
      <c r="C60" s="163">
        <v>436</v>
      </c>
      <c r="D60" s="163">
        <v>281</v>
      </c>
      <c r="E60" s="163">
        <v>136</v>
      </c>
      <c r="F60" s="163">
        <v>98</v>
      </c>
      <c r="G60" s="163">
        <v>136</v>
      </c>
      <c r="H60" s="163">
        <v>243</v>
      </c>
      <c r="I60" s="164">
        <f t="shared" si="27"/>
        <v>0.78676470588235303</v>
      </c>
      <c r="J60" s="165">
        <f t="shared" si="24"/>
        <v>0.78676470588235303</v>
      </c>
      <c r="K60" s="163">
        <f t="shared" si="25"/>
        <v>107</v>
      </c>
      <c r="L60" s="163">
        <f t="shared" si="26"/>
        <v>107</v>
      </c>
      <c r="M60" s="164">
        <f t="shared" si="28"/>
        <v>4.6831574194222293E-5</v>
      </c>
    </row>
    <row r="61" spans="2:16" x14ac:dyDescent="0.25">
      <c r="B61" s="162" t="s">
        <v>131</v>
      </c>
      <c r="C61" s="163">
        <v>568</v>
      </c>
      <c r="D61" s="163">
        <v>591</v>
      </c>
      <c r="E61" s="163">
        <v>217</v>
      </c>
      <c r="F61" s="163">
        <v>91</v>
      </c>
      <c r="G61" s="163">
        <v>153</v>
      </c>
      <c r="H61" s="163">
        <v>195</v>
      </c>
      <c r="I61" s="164">
        <f t="shared" si="27"/>
        <v>0.27450980392156854</v>
      </c>
      <c r="J61" s="165">
        <f t="shared" si="24"/>
        <v>-0.10138248847926268</v>
      </c>
      <c r="K61" s="163">
        <f t="shared" si="25"/>
        <v>42</v>
      </c>
      <c r="L61" s="163">
        <f t="shared" si="26"/>
        <v>-22</v>
      </c>
      <c r="M61" s="164">
        <f t="shared" si="28"/>
        <v>3.7580892871906777E-5</v>
      </c>
    </row>
    <row r="62" spans="2:16" x14ac:dyDescent="0.25">
      <c r="B62" s="168" t="s">
        <v>145</v>
      </c>
      <c r="C62" s="169">
        <f t="shared" ref="C62:H62" si="29">C54-SUM(C55:C61)</f>
        <v>10047</v>
      </c>
      <c r="D62" s="169">
        <f t="shared" si="29"/>
        <v>9936</v>
      </c>
      <c r="E62" s="169">
        <f t="shared" si="29"/>
        <v>2950</v>
      </c>
      <c r="F62" s="169">
        <f t="shared" si="29"/>
        <v>4347</v>
      </c>
      <c r="G62" s="169">
        <f t="shared" si="29"/>
        <v>9266</v>
      </c>
      <c r="H62" s="169">
        <f t="shared" si="29"/>
        <v>10476</v>
      </c>
      <c r="I62" s="170">
        <f t="shared" si="27"/>
        <v>0.13058493416792571</v>
      </c>
      <c r="J62" s="171">
        <f t="shared" si="24"/>
        <v>2.5511864406779661</v>
      </c>
      <c r="K62" s="169">
        <f>H62-G62</f>
        <v>1210</v>
      </c>
      <c r="L62" s="169">
        <f t="shared" si="26"/>
        <v>7526</v>
      </c>
      <c r="M62" s="170">
        <f t="shared" si="28"/>
        <v>2.0189611985953612E-3</v>
      </c>
    </row>
    <row r="63" spans="2:16" x14ac:dyDescent="0.25">
      <c r="B63" s="153" t="s">
        <v>47</v>
      </c>
      <c r="C63" s="151"/>
      <c r="D63" s="151"/>
      <c r="E63" s="151"/>
      <c r="F63" s="151"/>
      <c r="G63" s="151"/>
      <c r="H63" s="152"/>
      <c r="I63" s="152"/>
      <c r="J63" s="152"/>
      <c r="K63" s="152"/>
      <c r="L63" s="151"/>
      <c r="M63" s="151"/>
      <c r="N63" s="125"/>
      <c r="O63" s="125"/>
      <c r="P63" s="125"/>
    </row>
    <row r="64" spans="2:16" x14ac:dyDescent="0.25">
      <c r="B64" s="154" t="s">
        <v>68</v>
      </c>
      <c r="C64" s="155">
        <v>136881</v>
      </c>
      <c r="D64" s="155">
        <v>137126</v>
      </c>
      <c r="E64" s="155">
        <v>55313</v>
      </c>
      <c r="F64" s="155">
        <v>70304</v>
      </c>
      <c r="G64" s="155">
        <v>161080</v>
      </c>
      <c r="H64" s="155">
        <v>179837</v>
      </c>
      <c r="I64" s="156">
        <f>IFERROR(H64/G64-1,"-")</f>
        <v>0.116445244598957</v>
      </c>
      <c r="J64" s="156">
        <f>IFERROR(H64/E64-1,"-")</f>
        <v>2.2512610055502322</v>
      </c>
      <c r="K64" s="155">
        <f>H64-G64</f>
        <v>18757</v>
      </c>
      <c r="L64" s="155">
        <f>H64-E64</f>
        <v>124524</v>
      </c>
      <c r="M64" s="156">
        <f>H64/H$8</f>
        <v>3.4658641186692818E-2</v>
      </c>
      <c r="N64" s="105"/>
      <c r="O64" s="105"/>
      <c r="P64" s="105"/>
    </row>
    <row r="65" spans="2:16" x14ac:dyDescent="0.25">
      <c r="B65" s="157" t="s">
        <v>97</v>
      </c>
      <c r="C65" s="158">
        <v>35089</v>
      </c>
      <c r="D65" s="158">
        <v>41904</v>
      </c>
      <c r="E65" s="158">
        <v>24273</v>
      </c>
      <c r="F65" s="158">
        <v>26311</v>
      </c>
      <c r="G65" s="158">
        <v>32375</v>
      </c>
      <c r="H65" s="158">
        <v>47068</v>
      </c>
      <c r="I65" s="159">
        <f>IFERROR(H65/G65-1,"-")</f>
        <v>0.45383783783783782</v>
      </c>
      <c r="J65" s="160">
        <f t="shared" ref="J65:J76" si="30">IFERROR(H65/E65-1,"-")</f>
        <v>0.93910929839739632</v>
      </c>
      <c r="K65" s="158">
        <f t="shared" ref="K65:K75" si="31">H65-G65</f>
        <v>14693</v>
      </c>
      <c r="L65" s="158">
        <f t="shared" ref="L65:L76" si="32">H65-E65</f>
        <v>22795</v>
      </c>
      <c r="M65" s="159">
        <f>H65/H$8</f>
        <v>9.071063926640555E-3</v>
      </c>
    </row>
    <row r="66" spans="2:16" x14ac:dyDescent="0.25">
      <c r="B66" s="162" t="s">
        <v>103</v>
      </c>
      <c r="C66" s="163">
        <v>19683</v>
      </c>
      <c r="D66" s="163">
        <v>22752</v>
      </c>
      <c r="E66" s="163">
        <v>8930</v>
      </c>
      <c r="F66" s="163">
        <v>21567</v>
      </c>
      <c r="G66" s="163">
        <v>23338</v>
      </c>
      <c r="H66" s="163">
        <v>31999</v>
      </c>
      <c r="I66" s="164">
        <f>IFERROR(H66/G66-1,"-")</f>
        <v>0.37111149198731685</v>
      </c>
      <c r="J66" s="165">
        <f t="shared" si="30"/>
        <v>2.5833146696528555</v>
      </c>
      <c r="K66" s="163">
        <f t="shared" si="31"/>
        <v>8661</v>
      </c>
      <c r="L66" s="163">
        <f t="shared" si="32"/>
        <v>23069</v>
      </c>
      <c r="M66" s="164">
        <f>H66/H$8</f>
        <v>6.1669281590161287E-3</v>
      </c>
    </row>
    <row r="67" spans="2:16" x14ac:dyDescent="0.25">
      <c r="B67" s="162" t="s">
        <v>100</v>
      </c>
      <c r="C67" s="163">
        <v>15406</v>
      </c>
      <c r="D67" s="163">
        <v>19152</v>
      </c>
      <c r="E67" s="163">
        <v>15343</v>
      </c>
      <c r="F67" s="163">
        <v>4744</v>
      </c>
      <c r="G67" s="163">
        <v>9037</v>
      </c>
      <c r="H67" s="163">
        <v>15069</v>
      </c>
      <c r="I67" s="164">
        <f>IFERROR(H67/G67-1,"-")</f>
        <v>0.66747814540223516</v>
      </c>
      <c r="J67" s="165">
        <f t="shared" si="30"/>
        <v>-1.7858306719676698E-2</v>
      </c>
      <c r="K67" s="163">
        <f t="shared" si="31"/>
        <v>6032</v>
      </c>
      <c r="L67" s="163">
        <f t="shared" si="32"/>
        <v>-274</v>
      </c>
      <c r="M67" s="164">
        <f>H67/H$8</f>
        <v>2.9041357676244271E-3</v>
      </c>
    </row>
    <row r="68" spans="2:16" x14ac:dyDescent="0.25">
      <c r="B68" s="157" t="s">
        <v>107</v>
      </c>
      <c r="C68" s="158">
        <v>101792</v>
      </c>
      <c r="D68" s="158">
        <v>95222</v>
      </c>
      <c r="E68" s="158">
        <v>31040</v>
      </c>
      <c r="F68" s="158">
        <v>43993</v>
      </c>
      <c r="G68" s="158">
        <v>128705</v>
      </c>
      <c r="H68" s="158">
        <v>132769</v>
      </c>
      <c r="I68" s="159">
        <f>IFERROR(H68/G68-1,"-")</f>
        <v>3.1576084845188701E-2</v>
      </c>
      <c r="J68" s="160">
        <f t="shared" si="30"/>
        <v>3.2773518041237111</v>
      </c>
      <c r="K68" s="158">
        <f t="shared" si="31"/>
        <v>4064</v>
      </c>
      <c r="L68" s="158">
        <f t="shared" si="32"/>
        <v>101729</v>
      </c>
      <c r="M68" s="159">
        <f>H68/H$8</f>
        <v>2.5587577260052261E-2</v>
      </c>
    </row>
    <row r="69" spans="2:16" x14ac:dyDescent="0.25">
      <c r="B69" s="162" t="s">
        <v>110</v>
      </c>
      <c r="C69" s="163">
        <v>46378</v>
      </c>
      <c r="D69" s="163">
        <v>41026</v>
      </c>
      <c r="E69" s="163">
        <v>13899</v>
      </c>
      <c r="F69" s="163">
        <v>12264</v>
      </c>
      <c r="G69" s="163">
        <v>56081</v>
      </c>
      <c r="H69" s="163">
        <v>50457</v>
      </c>
      <c r="I69" s="164">
        <f t="shared" ref="I69:I76" si="33">IFERROR(H69/G69-1,"-")</f>
        <v>-0.10028351848219541</v>
      </c>
      <c r="J69" s="165">
        <f t="shared" si="30"/>
        <v>2.6302611698683358</v>
      </c>
      <c r="K69" s="163">
        <f t="shared" si="31"/>
        <v>-5624</v>
      </c>
      <c r="L69" s="163">
        <f t="shared" si="32"/>
        <v>36558</v>
      </c>
      <c r="M69" s="164">
        <f t="shared" ref="M69:M76" si="34">H69/H$8</f>
        <v>9.7242005725015398E-3</v>
      </c>
    </row>
    <row r="70" spans="2:16" x14ac:dyDescent="0.25">
      <c r="B70" s="162" t="s">
        <v>113</v>
      </c>
      <c r="C70" s="163">
        <v>13950</v>
      </c>
      <c r="D70" s="163">
        <v>11534</v>
      </c>
      <c r="E70" s="163">
        <v>3374</v>
      </c>
      <c r="F70" s="163">
        <v>3586</v>
      </c>
      <c r="G70" s="163">
        <v>7748</v>
      </c>
      <c r="H70" s="163">
        <v>10955</v>
      </c>
      <c r="I70" s="164">
        <f t="shared" si="33"/>
        <v>0.41391326794011363</v>
      </c>
      <c r="J70" s="165">
        <f t="shared" si="30"/>
        <v>2.2468879668049793</v>
      </c>
      <c r="K70" s="163">
        <f t="shared" si="31"/>
        <v>3207</v>
      </c>
      <c r="L70" s="163">
        <f t="shared" si="32"/>
        <v>7581</v>
      </c>
      <c r="M70" s="164">
        <f t="shared" si="34"/>
        <v>2.111275289290968E-3</v>
      </c>
    </row>
    <row r="71" spans="2:16" x14ac:dyDescent="0.25">
      <c r="B71" s="162" t="s">
        <v>116</v>
      </c>
      <c r="C71" s="163">
        <v>6528</v>
      </c>
      <c r="D71" s="163">
        <v>10880</v>
      </c>
      <c r="E71" s="163">
        <v>3449</v>
      </c>
      <c r="F71" s="163">
        <v>6294</v>
      </c>
      <c r="G71" s="163">
        <v>18047</v>
      </c>
      <c r="H71" s="163">
        <v>15837</v>
      </c>
      <c r="I71" s="164">
        <f t="shared" si="33"/>
        <v>-0.12245802626475311</v>
      </c>
      <c r="J71" s="165">
        <f t="shared" si="30"/>
        <v>3.5917657291968688</v>
      </c>
      <c r="K71" s="163">
        <f t="shared" si="31"/>
        <v>-2210</v>
      </c>
      <c r="L71" s="163">
        <f t="shared" si="32"/>
        <v>12388</v>
      </c>
      <c r="M71" s="164">
        <f t="shared" si="34"/>
        <v>3.052146668781475E-3</v>
      </c>
    </row>
    <row r="72" spans="2:16" x14ac:dyDescent="0.25">
      <c r="B72" s="162" t="s">
        <v>123</v>
      </c>
      <c r="C72" s="163">
        <v>2344</v>
      </c>
      <c r="D72" s="163">
        <v>1784</v>
      </c>
      <c r="E72" s="163">
        <v>536</v>
      </c>
      <c r="F72" s="163">
        <v>3888</v>
      </c>
      <c r="G72" s="163">
        <v>3396</v>
      </c>
      <c r="H72" s="163">
        <v>3947</v>
      </c>
      <c r="I72" s="164">
        <f t="shared" si="33"/>
        <v>0.16224970553592466</v>
      </c>
      <c r="J72" s="165">
        <f t="shared" si="30"/>
        <v>6.3638059701492535</v>
      </c>
      <c r="K72" s="163">
        <f t="shared" si="31"/>
        <v>551</v>
      </c>
      <c r="L72" s="163">
        <f t="shared" si="32"/>
        <v>3411</v>
      </c>
      <c r="M72" s="164">
        <f t="shared" si="34"/>
        <v>7.6067581623290282E-4</v>
      </c>
    </row>
    <row r="73" spans="2:16" x14ac:dyDescent="0.25">
      <c r="B73" s="162" t="s">
        <v>119</v>
      </c>
      <c r="C73" s="163">
        <v>2944</v>
      </c>
      <c r="D73" s="163">
        <v>2469</v>
      </c>
      <c r="E73" s="163">
        <v>1278</v>
      </c>
      <c r="F73" s="163">
        <v>1635</v>
      </c>
      <c r="G73" s="163">
        <v>3248</v>
      </c>
      <c r="H73" s="163">
        <v>2699</v>
      </c>
      <c r="I73" s="164">
        <f t="shared" si="33"/>
        <v>-0.16902709359605916</v>
      </c>
      <c r="J73" s="165">
        <f t="shared" si="30"/>
        <v>1.1118935837245698</v>
      </c>
      <c r="K73" s="163">
        <f t="shared" si="31"/>
        <v>-549</v>
      </c>
      <c r="L73" s="163">
        <f t="shared" si="32"/>
        <v>1421</v>
      </c>
      <c r="M73" s="164">
        <f t="shared" si="34"/>
        <v>5.2015810185269951E-4</v>
      </c>
    </row>
    <row r="74" spans="2:16" x14ac:dyDescent="0.25">
      <c r="B74" s="162" t="s">
        <v>128</v>
      </c>
      <c r="C74" s="163">
        <v>1326</v>
      </c>
      <c r="D74" s="163">
        <v>2202</v>
      </c>
      <c r="E74" s="163">
        <v>686</v>
      </c>
      <c r="F74" s="163">
        <v>1848</v>
      </c>
      <c r="G74" s="163">
        <v>2875</v>
      </c>
      <c r="H74" s="163">
        <v>3786</v>
      </c>
      <c r="I74" s="164">
        <f t="shared" si="33"/>
        <v>0.3168695652173914</v>
      </c>
      <c r="J74" s="165">
        <f t="shared" si="30"/>
        <v>4.518950437317784</v>
      </c>
      <c r="K74" s="163">
        <f t="shared" si="31"/>
        <v>911</v>
      </c>
      <c r="L74" s="163">
        <f t="shared" si="32"/>
        <v>3100</v>
      </c>
      <c r="M74" s="164">
        <f t="shared" si="34"/>
        <v>7.296474892976362E-4</v>
      </c>
    </row>
    <row r="75" spans="2:16" x14ac:dyDescent="0.25">
      <c r="B75" s="162" t="s">
        <v>131</v>
      </c>
      <c r="C75" s="163">
        <v>2597</v>
      </c>
      <c r="D75" s="163">
        <v>2302</v>
      </c>
      <c r="E75" s="163">
        <v>932</v>
      </c>
      <c r="F75" s="163">
        <v>363</v>
      </c>
      <c r="G75" s="163">
        <v>967</v>
      </c>
      <c r="H75" s="163">
        <v>1128</v>
      </c>
      <c r="I75" s="164">
        <f t="shared" si="33"/>
        <v>0.16649431230610134</v>
      </c>
      <c r="J75" s="165">
        <f t="shared" si="30"/>
        <v>0.21030042918454939</v>
      </c>
      <c r="K75" s="163">
        <f t="shared" si="31"/>
        <v>161</v>
      </c>
      <c r="L75" s="163">
        <f t="shared" si="32"/>
        <v>196</v>
      </c>
      <c r="M75" s="164">
        <f t="shared" si="34"/>
        <v>2.173910110744146E-4</v>
      </c>
    </row>
    <row r="76" spans="2:16" x14ac:dyDescent="0.25">
      <c r="B76" s="168" t="s">
        <v>145</v>
      </c>
      <c r="C76" s="169">
        <f t="shared" ref="C76:H76" si="35">C68-SUM(C69:C75)</f>
        <v>25725</v>
      </c>
      <c r="D76" s="169">
        <f t="shared" si="35"/>
        <v>23025</v>
      </c>
      <c r="E76" s="169">
        <f t="shared" si="35"/>
        <v>6886</v>
      </c>
      <c r="F76" s="169">
        <f t="shared" si="35"/>
        <v>14115</v>
      </c>
      <c r="G76" s="169">
        <f t="shared" si="35"/>
        <v>36343</v>
      </c>
      <c r="H76" s="169">
        <f t="shared" si="35"/>
        <v>43960</v>
      </c>
      <c r="I76" s="170">
        <f t="shared" si="33"/>
        <v>0.20958644030487306</v>
      </c>
      <c r="J76" s="171">
        <f t="shared" si="30"/>
        <v>5.3839674702294511</v>
      </c>
      <c r="K76" s="169">
        <f>H76-G76</f>
        <v>7617</v>
      </c>
      <c r="L76" s="169">
        <f t="shared" si="32"/>
        <v>37074</v>
      </c>
      <c r="M76" s="170">
        <f t="shared" si="34"/>
        <v>8.4720823110206265E-3</v>
      </c>
    </row>
    <row r="77" spans="2:16" x14ac:dyDescent="0.25">
      <c r="B77" s="153" t="s">
        <v>48</v>
      </c>
      <c r="C77" s="151"/>
      <c r="D77" s="151"/>
      <c r="E77" s="151"/>
      <c r="F77" s="151"/>
      <c r="G77" s="151"/>
      <c r="H77" s="152"/>
      <c r="I77" s="152"/>
      <c r="J77" s="152"/>
      <c r="K77" s="152"/>
      <c r="L77" s="151"/>
      <c r="M77" s="151"/>
      <c r="N77" s="125"/>
      <c r="O77" s="125"/>
      <c r="P77" s="125"/>
    </row>
    <row r="78" spans="2:16" x14ac:dyDescent="0.25">
      <c r="B78" s="154" t="s">
        <v>68</v>
      </c>
      <c r="C78" s="155">
        <v>816835</v>
      </c>
      <c r="D78" s="155">
        <v>791721</v>
      </c>
      <c r="E78" s="155">
        <v>225835</v>
      </c>
      <c r="F78" s="155">
        <v>354204</v>
      </c>
      <c r="G78" s="155">
        <v>710225</v>
      </c>
      <c r="H78" s="155">
        <v>797848</v>
      </c>
      <c r="I78" s="156">
        <f>IFERROR(H78/G78-1,"-")</f>
        <v>0.12337357879545219</v>
      </c>
      <c r="J78" s="156">
        <f>IFERROR(H78/E78-1,"-")</f>
        <v>2.5328802001461246</v>
      </c>
      <c r="K78" s="155">
        <f>H78-G78</f>
        <v>87623</v>
      </c>
      <c r="L78" s="155">
        <f>H78-E78</f>
        <v>572013</v>
      </c>
      <c r="M78" s="156">
        <f>H78/H$8</f>
        <v>0.1537632831593081</v>
      </c>
      <c r="N78" s="105"/>
      <c r="O78" s="105"/>
      <c r="P78" s="105"/>
    </row>
    <row r="79" spans="2:16" x14ac:dyDescent="0.25">
      <c r="B79" s="157" t="s">
        <v>97</v>
      </c>
      <c r="C79" s="158">
        <v>356304</v>
      </c>
      <c r="D79" s="158">
        <v>356283</v>
      </c>
      <c r="E79" s="158">
        <v>103133</v>
      </c>
      <c r="F79" s="158">
        <v>181693</v>
      </c>
      <c r="G79" s="158">
        <v>342343</v>
      </c>
      <c r="H79" s="158">
        <v>341923</v>
      </c>
      <c r="I79" s="159">
        <f>IFERROR(H79/G79-1,"-")</f>
        <v>-1.2268397484394011E-3</v>
      </c>
      <c r="J79" s="160">
        <f t="shared" ref="J79:J90" si="36">IFERROR(H79/E79-1,"-")</f>
        <v>2.3153597781505435</v>
      </c>
      <c r="K79" s="158">
        <f t="shared" ref="K79:K89" si="37">H79-G79</f>
        <v>-420</v>
      </c>
      <c r="L79" s="158">
        <f t="shared" ref="L79:L90" si="38">H79-E79</f>
        <v>238790</v>
      </c>
      <c r="M79" s="159">
        <f>H79/H$8</f>
        <v>6.5896264786876824E-2</v>
      </c>
    </row>
    <row r="80" spans="2:16" x14ac:dyDescent="0.25">
      <c r="B80" s="162" t="s">
        <v>103</v>
      </c>
      <c r="C80" s="163">
        <v>89648</v>
      </c>
      <c r="D80" s="163">
        <v>72064</v>
      </c>
      <c r="E80" s="163">
        <v>28320</v>
      </c>
      <c r="F80" s="163">
        <v>66989</v>
      </c>
      <c r="G80" s="163">
        <v>97391</v>
      </c>
      <c r="H80" s="163">
        <v>92103</v>
      </c>
      <c r="I80" s="164">
        <f>IFERROR(H80/G80-1,"-")</f>
        <v>-5.4296598248298134E-2</v>
      </c>
      <c r="J80" s="165">
        <f t="shared" si="36"/>
        <v>2.2522245762711863</v>
      </c>
      <c r="K80" s="163">
        <f t="shared" si="37"/>
        <v>-5288</v>
      </c>
      <c r="L80" s="163">
        <f t="shared" si="38"/>
        <v>63783</v>
      </c>
      <c r="M80" s="164">
        <f>H80/H$8</f>
        <v>1.7750322954775539E-2</v>
      </c>
    </row>
    <row r="81" spans="2:16" x14ac:dyDescent="0.25">
      <c r="B81" s="162" t="s">
        <v>100</v>
      </c>
      <c r="C81" s="163">
        <v>266656</v>
      </c>
      <c r="D81" s="163">
        <v>284219</v>
      </c>
      <c r="E81" s="163">
        <v>74813</v>
      </c>
      <c r="F81" s="163">
        <v>114704</v>
      </c>
      <c r="G81" s="163">
        <v>244952</v>
      </c>
      <c r="H81" s="163">
        <v>249820</v>
      </c>
      <c r="I81" s="164">
        <f>IFERROR(H81/G81-1,"-")</f>
        <v>1.987328129592747E-2</v>
      </c>
      <c r="J81" s="165">
        <f t="shared" si="36"/>
        <v>2.339259219654338</v>
      </c>
      <c r="K81" s="163">
        <f t="shared" si="37"/>
        <v>4868</v>
      </c>
      <c r="L81" s="163">
        <f t="shared" si="38"/>
        <v>175007</v>
      </c>
      <c r="M81" s="164">
        <f>H81/H$8</f>
        <v>4.8145941832101288E-2</v>
      </c>
    </row>
    <row r="82" spans="2:16" x14ac:dyDescent="0.25">
      <c r="B82" s="157" t="s">
        <v>107</v>
      </c>
      <c r="C82" s="158">
        <v>460531</v>
      </c>
      <c r="D82" s="158">
        <v>435438</v>
      </c>
      <c r="E82" s="158">
        <v>122702</v>
      </c>
      <c r="F82" s="158">
        <v>172511</v>
      </c>
      <c r="G82" s="158">
        <v>367882</v>
      </c>
      <c r="H82" s="158">
        <v>455925</v>
      </c>
      <c r="I82" s="159">
        <f>IFERROR(H82/G82-1,"-")</f>
        <v>0.23932402237674033</v>
      </c>
      <c r="J82" s="160">
        <f t="shared" si="36"/>
        <v>2.7157096053854053</v>
      </c>
      <c r="K82" s="158">
        <f t="shared" si="37"/>
        <v>88043</v>
      </c>
      <c r="L82" s="158">
        <f t="shared" si="38"/>
        <v>333223</v>
      </c>
      <c r="M82" s="159">
        <f>H82/H$8</f>
        <v>8.7867018372431271E-2</v>
      </c>
    </row>
    <row r="83" spans="2:16" x14ac:dyDescent="0.25">
      <c r="B83" s="162" t="s">
        <v>110</v>
      </c>
      <c r="C83" s="163">
        <v>69266</v>
      </c>
      <c r="D83" s="163">
        <v>75049</v>
      </c>
      <c r="E83" s="163">
        <v>21332</v>
      </c>
      <c r="F83" s="163">
        <v>16695</v>
      </c>
      <c r="G83" s="163">
        <v>71554</v>
      </c>
      <c r="H83" s="163">
        <v>93860</v>
      </c>
      <c r="I83" s="164">
        <f t="shared" ref="I83:I90" si="39">IFERROR(H83/G83-1,"-")</f>
        <v>0.31173659054699954</v>
      </c>
      <c r="J83" s="165">
        <f t="shared" si="36"/>
        <v>3.3999624976561034</v>
      </c>
      <c r="K83" s="163">
        <f t="shared" si="37"/>
        <v>22306</v>
      </c>
      <c r="L83" s="163">
        <f t="shared" si="38"/>
        <v>72528</v>
      </c>
      <c r="M83" s="164">
        <f t="shared" ref="M83:M90" si="40">H83/H$8</f>
        <v>1.8088936435677796E-2</v>
      </c>
    </row>
    <row r="84" spans="2:16" x14ac:dyDescent="0.25">
      <c r="B84" s="162" t="s">
        <v>113</v>
      </c>
      <c r="C84" s="163">
        <v>194919</v>
      </c>
      <c r="D84" s="163">
        <v>159354</v>
      </c>
      <c r="E84" s="163">
        <v>39522</v>
      </c>
      <c r="F84" s="163">
        <v>53227</v>
      </c>
      <c r="G84" s="163">
        <v>113120</v>
      </c>
      <c r="H84" s="163">
        <v>127349</v>
      </c>
      <c r="I84" s="164">
        <f t="shared" si="39"/>
        <v>0.12578677510608194</v>
      </c>
      <c r="J84" s="165">
        <f t="shared" si="36"/>
        <v>2.2222306563433025</v>
      </c>
      <c r="K84" s="163">
        <f t="shared" si="37"/>
        <v>14229</v>
      </c>
      <c r="L84" s="163">
        <f t="shared" si="38"/>
        <v>87827</v>
      </c>
      <c r="M84" s="164">
        <f t="shared" si="40"/>
        <v>2.4543021160740801E-2</v>
      </c>
    </row>
    <row r="85" spans="2:16" x14ac:dyDescent="0.25">
      <c r="B85" s="162" t="s">
        <v>116</v>
      </c>
      <c r="C85" s="163">
        <v>22836</v>
      </c>
      <c r="D85" s="163">
        <v>25447</v>
      </c>
      <c r="E85" s="163">
        <v>8286</v>
      </c>
      <c r="F85" s="163">
        <v>19927</v>
      </c>
      <c r="G85" s="163">
        <v>30758</v>
      </c>
      <c r="H85" s="163">
        <v>42539</v>
      </c>
      <c r="I85" s="164">
        <f t="shared" si="39"/>
        <v>0.38302230314064634</v>
      </c>
      <c r="J85" s="165">
        <f t="shared" si="36"/>
        <v>4.1338402124064686</v>
      </c>
      <c r="K85" s="163">
        <f t="shared" si="37"/>
        <v>11781</v>
      </c>
      <c r="L85" s="163">
        <f t="shared" si="38"/>
        <v>34253</v>
      </c>
      <c r="M85" s="164">
        <f t="shared" si="40"/>
        <v>8.198223599374577E-3</v>
      </c>
    </row>
    <row r="86" spans="2:16" x14ac:dyDescent="0.25">
      <c r="B86" s="162" t="s">
        <v>123</v>
      </c>
      <c r="C86" s="163">
        <v>11686</v>
      </c>
      <c r="D86" s="163">
        <v>9296</v>
      </c>
      <c r="E86" s="163">
        <v>2074</v>
      </c>
      <c r="F86" s="163">
        <v>5996</v>
      </c>
      <c r="G86" s="163">
        <v>10713</v>
      </c>
      <c r="H86" s="163">
        <v>12911</v>
      </c>
      <c r="I86" s="164">
        <f t="shared" si="39"/>
        <v>0.20517128722113309</v>
      </c>
      <c r="J86" s="165">
        <f t="shared" si="36"/>
        <v>5.225168756027001</v>
      </c>
      <c r="K86" s="163">
        <f t="shared" si="37"/>
        <v>2198</v>
      </c>
      <c r="L86" s="163">
        <f t="shared" si="38"/>
        <v>10837</v>
      </c>
      <c r="M86" s="164">
        <f t="shared" si="40"/>
        <v>2.4882405531753251E-3</v>
      </c>
    </row>
    <row r="87" spans="2:16" x14ac:dyDescent="0.25">
      <c r="B87" s="162" t="s">
        <v>119</v>
      </c>
      <c r="C87" s="163">
        <v>6503</v>
      </c>
      <c r="D87" s="163">
        <v>6249</v>
      </c>
      <c r="E87" s="163">
        <v>2082</v>
      </c>
      <c r="F87" s="163">
        <v>5201</v>
      </c>
      <c r="G87" s="163">
        <v>5872</v>
      </c>
      <c r="H87" s="163">
        <v>6968</v>
      </c>
      <c r="I87" s="164">
        <f t="shared" si="39"/>
        <v>0.18664850136239775</v>
      </c>
      <c r="J87" s="165">
        <f t="shared" si="36"/>
        <v>2.3467819404418826</v>
      </c>
      <c r="K87" s="163">
        <f t="shared" si="37"/>
        <v>1096</v>
      </c>
      <c r="L87" s="163">
        <f t="shared" si="38"/>
        <v>4886</v>
      </c>
      <c r="M87" s="164">
        <f t="shared" si="40"/>
        <v>1.3428905719561357E-3</v>
      </c>
    </row>
    <row r="88" spans="2:16" x14ac:dyDescent="0.25">
      <c r="B88" s="162" t="s">
        <v>128</v>
      </c>
      <c r="C88" s="163">
        <v>7425</v>
      </c>
      <c r="D88" s="163">
        <v>8520</v>
      </c>
      <c r="E88" s="163">
        <v>3046</v>
      </c>
      <c r="F88" s="163">
        <v>2575</v>
      </c>
      <c r="G88" s="163">
        <v>7581</v>
      </c>
      <c r="H88" s="163">
        <v>8524</v>
      </c>
      <c r="I88" s="164">
        <f t="shared" si="39"/>
        <v>0.12438992217385558</v>
      </c>
      <c r="J88" s="165">
        <f t="shared" si="36"/>
        <v>1.7984241628365067</v>
      </c>
      <c r="K88" s="163">
        <f t="shared" si="37"/>
        <v>943</v>
      </c>
      <c r="L88" s="163">
        <f t="shared" si="38"/>
        <v>5478</v>
      </c>
      <c r="M88" s="164">
        <f t="shared" si="40"/>
        <v>1.642766824821197E-3</v>
      </c>
    </row>
    <row r="89" spans="2:16" x14ac:dyDescent="0.25">
      <c r="B89" s="162" t="s">
        <v>131</v>
      </c>
      <c r="C89" s="163">
        <v>13371</v>
      </c>
      <c r="D89" s="163">
        <v>13181</v>
      </c>
      <c r="E89" s="163">
        <v>4839</v>
      </c>
      <c r="F89" s="163">
        <v>2819</v>
      </c>
      <c r="G89" s="163">
        <v>7599</v>
      </c>
      <c r="H89" s="163">
        <v>9961</v>
      </c>
      <c r="I89" s="164">
        <f t="shared" si="39"/>
        <v>0.31083037241742328</v>
      </c>
      <c r="J89" s="165">
        <f t="shared" si="36"/>
        <v>1.0584831576772062</v>
      </c>
      <c r="K89" s="163">
        <f t="shared" si="37"/>
        <v>2362</v>
      </c>
      <c r="L89" s="163">
        <f t="shared" si="38"/>
        <v>5122</v>
      </c>
      <c r="M89" s="164">
        <f t="shared" si="40"/>
        <v>1.9197090969080175E-3</v>
      </c>
    </row>
    <row r="90" spans="2:16" x14ac:dyDescent="0.25">
      <c r="B90" s="168" t="s">
        <v>145</v>
      </c>
      <c r="C90" s="169">
        <f t="shared" ref="C90:H90" si="41">C82-SUM(C83:C89)</f>
        <v>134525</v>
      </c>
      <c r="D90" s="169">
        <f t="shared" si="41"/>
        <v>138342</v>
      </c>
      <c r="E90" s="169">
        <f t="shared" si="41"/>
        <v>41521</v>
      </c>
      <c r="F90" s="169">
        <f t="shared" si="41"/>
        <v>66071</v>
      </c>
      <c r="G90" s="169">
        <f t="shared" si="41"/>
        <v>120685</v>
      </c>
      <c r="H90" s="169">
        <f t="shared" si="41"/>
        <v>153813</v>
      </c>
      <c r="I90" s="170">
        <f t="shared" si="39"/>
        <v>0.27449973070389855</v>
      </c>
      <c r="J90" s="171">
        <f t="shared" si="36"/>
        <v>2.7044628019556369</v>
      </c>
      <c r="K90" s="169">
        <f>H90-G90</f>
        <v>33128</v>
      </c>
      <c r="L90" s="169">
        <f t="shared" si="38"/>
        <v>112292</v>
      </c>
      <c r="M90" s="170">
        <f t="shared" si="40"/>
        <v>2.9643230129777424E-2</v>
      </c>
    </row>
    <row r="91" spans="2:16" x14ac:dyDescent="0.25">
      <c r="B91" s="153" t="s">
        <v>49</v>
      </c>
      <c r="C91" s="151"/>
      <c r="D91" s="151"/>
      <c r="E91" s="151"/>
      <c r="F91" s="151"/>
      <c r="G91" s="151"/>
      <c r="H91" s="152"/>
      <c r="I91" s="152"/>
      <c r="J91" s="152"/>
      <c r="K91" s="152"/>
      <c r="L91" s="151"/>
      <c r="M91" s="151"/>
      <c r="N91" s="125"/>
      <c r="O91" s="125"/>
      <c r="P91" s="125"/>
    </row>
    <row r="92" spans="2:16" x14ac:dyDescent="0.25">
      <c r="B92" s="154" t="s">
        <v>68</v>
      </c>
      <c r="C92" s="155">
        <v>53986</v>
      </c>
      <c r="D92" s="155">
        <v>55887</v>
      </c>
      <c r="E92" s="155">
        <v>24221</v>
      </c>
      <c r="F92" s="155">
        <v>33444</v>
      </c>
      <c r="G92" s="155">
        <v>51485</v>
      </c>
      <c r="H92" s="155">
        <v>58157</v>
      </c>
      <c r="I92" s="156">
        <f>IFERROR(H92/G92-1,"-")</f>
        <v>0.12959114305137409</v>
      </c>
      <c r="J92" s="156">
        <f>IFERROR(H92/E92-1,"-")</f>
        <v>1.4010982205524134</v>
      </c>
      <c r="K92" s="155">
        <f>H92-G92</f>
        <v>6672</v>
      </c>
      <c r="L92" s="155">
        <f>H92-E92</f>
        <v>33936</v>
      </c>
      <c r="M92" s="156">
        <f>H92/H$8</f>
        <v>1.1208164034622988E-2</v>
      </c>
      <c r="N92" s="105"/>
      <c r="O92" s="105"/>
      <c r="P92" s="105"/>
    </row>
    <row r="93" spans="2:16" x14ac:dyDescent="0.25">
      <c r="B93" s="157" t="s">
        <v>97</v>
      </c>
      <c r="C93" s="158">
        <v>34282</v>
      </c>
      <c r="D93" s="158">
        <v>37119</v>
      </c>
      <c r="E93" s="158">
        <v>16023</v>
      </c>
      <c r="F93" s="158">
        <v>21732</v>
      </c>
      <c r="G93" s="158">
        <v>33809</v>
      </c>
      <c r="H93" s="158">
        <v>37722</v>
      </c>
      <c r="I93" s="159">
        <f>IFERROR(H93/G93-1,"-")</f>
        <v>0.11573841284864983</v>
      </c>
      <c r="J93" s="160">
        <f t="shared" ref="J93:J104" si="42">IFERROR(H93/E93-1,"-")</f>
        <v>1.3542407788803597</v>
      </c>
      <c r="K93" s="158">
        <f t="shared" ref="K93:K103" si="43">H93-G93</f>
        <v>3913</v>
      </c>
      <c r="L93" s="158">
        <f t="shared" ref="L93:L104" si="44">H93-E93</f>
        <v>21699</v>
      </c>
      <c r="M93" s="159">
        <f>H93/H$8</f>
        <v>7.2698791841747049E-3</v>
      </c>
    </row>
    <row r="94" spans="2:16" x14ac:dyDescent="0.25">
      <c r="B94" s="162" t="s">
        <v>103</v>
      </c>
      <c r="C94" s="163">
        <v>16764</v>
      </c>
      <c r="D94" s="163">
        <v>19153</v>
      </c>
      <c r="E94" s="163">
        <v>8684</v>
      </c>
      <c r="F94" s="163">
        <v>11001</v>
      </c>
      <c r="G94" s="163">
        <v>16289</v>
      </c>
      <c r="H94" s="163">
        <v>12024</v>
      </c>
      <c r="I94" s="164">
        <f>IFERROR(H94/G94-1,"-")</f>
        <v>-0.261833138928111</v>
      </c>
      <c r="J94" s="165">
        <f t="shared" si="42"/>
        <v>0.38461538461538458</v>
      </c>
      <c r="K94" s="163">
        <f t="shared" si="43"/>
        <v>-4265</v>
      </c>
      <c r="L94" s="163">
        <f t="shared" si="44"/>
        <v>3340</v>
      </c>
      <c r="M94" s="164">
        <f>H94/H$8</f>
        <v>2.3172956712400367E-3</v>
      </c>
    </row>
    <row r="95" spans="2:16" x14ac:dyDescent="0.25">
      <c r="B95" s="162" t="s">
        <v>100</v>
      </c>
      <c r="C95" s="163">
        <v>17518</v>
      </c>
      <c r="D95" s="163">
        <v>17966</v>
      </c>
      <c r="E95" s="163">
        <v>7339</v>
      </c>
      <c r="F95" s="163">
        <v>10731</v>
      </c>
      <c r="G95" s="163">
        <v>17520</v>
      </c>
      <c r="H95" s="163">
        <v>25698</v>
      </c>
      <c r="I95" s="164">
        <f>IFERROR(H95/G95-1,"-")</f>
        <v>0.46678082191780823</v>
      </c>
      <c r="J95" s="165">
        <f t="shared" si="42"/>
        <v>2.5015669709769726</v>
      </c>
      <c r="K95" s="163">
        <f t="shared" si="43"/>
        <v>8178</v>
      </c>
      <c r="L95" s="163">
        <f t="shared" si="44"/>
        <v>18359</v>
      </c>
      <c r="M95" s="164">
        <f>H95/H$8</f>
        <v>4.9525835129346687E-3</v>
      </c>
    </row>
    <row r="96" spans="2:16" x14ac:dyDescent="0.25">
      <c r="B96" s="157" t="s">
        <v>107</v>
      </c>
      <c r="C96" s="158">
        <v>19704</v>
      </c>
      <c r="D96" s="158">
        <v>18768</v>
      </c>
      <c r="E96" s="158">
        <v>8198</v>
      </c>
      <c r="F96" s="158">
        <v>11712</v>
      </c>
      <c r="G96" s="158">
        <v>17676</v>
      </c>
      <c r="H96" s="158">
        <v>20435</v>
      </c>
      <c r="I96" s="159">
        <f>IFERROR(H96/G96-1,"-")</f>
        <v>0.15608735007920349</v>
      </c>
      <c r="J96" s="160">
        <f t="shared" si="42"/>
        <v>1.4926811417418882</v>
      </c>
      <c r="K96" s="158">
        <f t="shared" si="43"/>
        <v>2759</v>
      </c>
      <c r="L96" s="158">
        <f t="shared" si="44"/>
        <v>12237</v>
      </c>
      <c r="M96" s="159">
        <f>H96/H$8</f>
        <v>3.9382848504482823E-3</v>
      </c>
    </row>
    <row r="97" spans="2:16" x14ac:dyDescent="0.25">
      <c r="B97" s="162" t="s">
        <v>110</v>
      </c>
      <c r="C97" s="163">
        <v>2265</v>
      </c>
      <c r="D97" s="163">
        <v>2421</v>
      </c>
      <c r="E97" s="163">
        <v>1288</v>
      </c>
      <c r="F97" s="163">
        <v>921</v>
      </c>
      <c r="G97" s="163">
        <v>2403</v>
      </c>
      <c r="H97" s="163">
        <v>2795</v>
      </c>
      <c r="I97" s="164">
        <f t="shared" ref="I97:I104" si="45">IFERROR(H97/G97-1,"-")</f>
        <v>0.16312942155638788</v>
      </c>
      <c r="J97" s="165">
        <f t="shared" si="42"/>
        <v>1.1700310559006213</v>
      </c>
      <c r="K97" s="163">
        <f t="shared" si="43"/>
        <v>392</v>
      </c>
      <c r="L97" s="163">
        <f t="shared" si="44"/>
        <v>1507</v>
      </c>
      <c r="M97" s="164">
        <f t="shared" ref="M97:M104" si="46">H97/H$8</f>
        <v>5.386594644973305E-4</v>
      </c>
    </row>
    <row r="98" spans="2:16" x14ac:dyDescent="0.25">
      <c r="B98" s="162" t="s">
        <v>113</v>
      </c>
      <c r="C98" s="163">
        <v>4527</v>
      </c>
      <c r="D98" s="163">
        <v>3905</v>
      </c>
      <c r="E98" s="163">
        <v>1481</v>
      </c>
      <c r="F98" s="163">
        <v>2395</v>
      </c>
      <c r="G98" s="163">
        <v>3482</v>
      </c>
      <c r="H98" s="163">
        <v>3814</v>
      </c>
      <c r="I98" s="164">
        <f t="shared" si="45"/>
        <v>9.5347501435956383E-2</v>
      </c>
      <c r="J98" s="165">
        <f t="shared" si="42"/>
        <v>1.5752869682646859</v>
      </c>
      <c r="K98" s="163">
        <f t="shared" si="43"/>
        <v>332</v>
      </c>
      <c r="L98" s="163">
        <f t="shared" si="44"/>
        <v>2333</v>
      </c>
      <c r="M98" s="164">
        <f t="shared" si="46"/>
        <v>7.3504372006898697E-4</v>
      </c>
    </row>
    <row r="99" spans="2:16" x14ac:dyDescent="0.25">
      <c r="B99" s="162" t="s">
        <v>116</v>
      </c>
      <c r="C99" s="163">
        <v>4157</v>
      </c>
      <c r="D99" s="163">
        <v>3854</v>
      </c>
      <c r="E99" s="163">
        <v>1974</v>
      </c>
      <c r="F99" s="163">
        <v>3541</v>
      </c>
      <c r="G99" s="163">
        <v>3412</v>
      </c>
      <c r="H99" s="163">
        <v>3885</v>
      </c>
      <c r="I99" s="164">
        <f t="shared" si="45"/>
        <v>0.13862837045720977</v>
      </c>
      <c r="J99" s="165">
        <f t="shared" si="42"/>
        <v>0.96808510638297873</v>
      </c>
      <c r="K99" s="163">
        <f t="shared" si="43"/>
        <v>473</v>
      </c>
      <c r="L99" s="163">
        <f t="shared" si="44"/>
        <v>1911</v>
      </c>
      <c r="M99" s="164">
        <f t="shared" si="46"/>
        <v>7.4872701952491199E-4</v>
      </c>
    </row>
    <row r="100" spans="2:16" x14ac:dyDescent="0.25">
      <c r="B100" s="162" t="s">
        <v>123</v>
      </c>
      <c r="C100" s="163">
        <v>535</v>
      </c>
      <c r="D100" s="163">
        <v>699</v>
      </c>
      <c r="E100" s="163">
        <v>323</v>
      </c>
      <c r="F100" s="163">
        <v>432</v>
      </c>
      <c r="G100" s="163">
        <v>1172</v>
      </c>
      <c r="H100" s="163">
        <v>938</v>
      </c>
      <c r="I100" s="164">
        <f t="shared" si="45"/>
        <v>-0.19965870307167233</v>
      </c>
      <c r="J100" s="165">
        <f t="shared" si="42"/>
        <v>1.9040247678018574</v>
      </c>
      <c r="K100" s="163">
        <f t="shared" si="43"/>
        <v>-234</v>
      </c>
      <c r="L100" s="163">
        <f t="shared" si="44"/>
        <v>615</v>
      </c>
      <c r="M100" s="164">
        <f t="shared" si="46"/>
        <v>1.8077373084024901E-4</v>
      </c>
    </row>
    <row r="101" spans="2:16" x14ac:dyDescent="0.25">
      <c r="B101" s="162" t="s">
        <v>119</v>
      </c>
      <c r="C101" s="163">
        <v>534</v>
      </c>
      <c r="D101" s="163">
        <v>519</v>
      </c>
      <c r="E101" s="163">
        <v>351</v>
      </c>
      <c r="F101" s="163">
        <v>507</v>
      </c>
      <c r="G101" s="163">
        <v>682</v>
      </c>
      <c r="H101" s="163">
        <v>650</v>
      </c>
      <c r="I101" s="164">
        <f t="shared" si="45"/>
        <v>-4.692082111436946E-2</v>
      </c>
      <c r="J101" s="165">
        <f t="shared" si="42"/>
        <v>0.85185185185185186</v>
      </c>
      <c r="K101" s="163">
        <f t="shared" si="43"/>
        <v>-32</v>
      </c>
      <c r="L101" s="163">
        <f t="shared" si="44"/>
        <v>299</v>
      </c>
      <c r="M101" s="164">
        <f t="shared" si="46"/>
        <v>1.2526964290635593E-4</v>
      </c>
    </row>
    <row r="102" spans="2:16" x14ac:dyDescent="0.25">
      <c r="B102" s="162" t="s">
        <v>128</v>
      </c>
      <c r="C102" s="163">
        <v>176</v>
      </c>
      <c r="D102" s="163">
        <v>155</v>
      </c>
      <c r="E102" s="163">
        <v>124</v>
      </c>
      <c r="F102" s="163">
        <v>105</v>
      </c>
      <c r="G102" s="163">
        <v>270</v>
      </c>
      <c r="H102" s="163">
        <v>153</v>
      </c>
      <c r="I102" s="164">
        <f t="shared" si="45"/>
        <v>-0.43333333333333335</v>
      </c>
      <c r="J102" s="165">
        <f t="shared" si="42"/>
        <v>0.2338709677419355</v>
      </c>
      <c r="K102" s="163">
        <f t="shared" si="43"/>
        <v>-117</v>
      </c>
      <c r="L102" s="163">
        <f t="shared" si="44"/>
        <v>29</v>
      </c>
      <c r="M102" s="164">
        <f t="shared" si="46"/>
        <v>2.9486546714880705E-5</v>
      </c>
    </row>
    <row r="103" spans="2:16" x14ac:dyDescent="0.25">
      <c r="B103" s="162" t="s">
        <v>131</v>
      </c>
      <c r="C103" s="163">
        <v>383</v>
      </c>
      <c r="D103" s="163">
        <v>271</v>
      </c>
      <c r="E103" s="163">
        <v>89</v>
      </c>
      <c r="F103" s="163">
        <v>96</v>
      </c>
      <c r="G103" s="163">
        <v>168</v>
      </c>
      <c r="H103" s="163">
        <v>270</v>
      </c>
      <c r="I103" s="164">
        <f t="shared" si="45"/>
        <v>0.60714285714285721</v>
      </c>
      <c r="J103" s="165">
        <f t="shared" si="42"/>
        <v>2.0337078651685392</v>
      </c>
      <c r="K103" s="163">
        <f t="shared" si="43"/>
        <v>102</v>
      </c>
      <c r="L103" s="163">
        <f t="shared" si="44"/>
        <v>181</v>
      </c>
      <c r="M103" s="164">
        <f t="shared" si="46"/>
        <v>5.2035082438024769E-5</v>
      </c>
    </row>
    <row r="104" spans="2:16" x14ac:dyDescent="0.25">
      <c r="B104" s="168" t="s">
        <v>145</v>
      </c>
      <c r="C104" s="169">
        <f t="shared" ref="C104:H104" si="47">C96-SUM(C97:C103)</f>
        <v>7127</v>
      </c>
      <c r="D104" s="169">
        <f t="shared" si="47"/>
        <v>6944</v>
      </c>
      <c r="E104" s="169">
        <f t="shared" si="47"/>
        <v>2568</v>
      </c>
      <c r="F104" s="169">
        <f t="shared" si="47"/>
        <v>3715</v>
      </c>
      <c r="G104" s="169">
        <f t="shared" si="47"/>
        <v>6087</v>
      </c>
      <c r="H104" s="169">
        <f t="shared" si="47"/>
        <v>7930</v>
      </c>
      <c r="I104" s="170">
        <f t="shared" si="45"/>
        <v>0.30277640873993761</v>
      </c>
      <c r="J104" s="171">
        <f t="shared" si="42"/>
        <v>2.088006230529595</v>
      </c>
      <c r="K104" s="169">
        <f>H104-G104</f>
        <v>1843</v>
      </c>
      <c r="L104" s="169">
        <f t="shared" si="44"/>
        <v>5362</v>
      </c>
      <c r="M104" s="170">
        <f t="shared" si="46"/>
        <v>1.5282896434575424E-3</v>
      </c>
    </row>
    <row r="105" spans="2:16" x14ac:dyDescent="0.25">
      <c r="B105" s="153" t="s">
        <v>50</v>
      </c>
      <c r="C105" s="151"/>
      <c r="D105" s="151"/>
      <c r="E105" s="151"/>
      <c r="F105" s="151"/>
      <c r="G105" s="151"/>
      <c r="H105" s="152"/>
      <c r="I105" s="152"/>
      <c r="J105" s="152"/>
      <c r="K105" s="152"/>
      <c r="L105" s="151"/>
      <c r="M105" s="151"/>
      <c r="N105" s="125"/>
      <c r="O105" s="125"/>
      <c r="P105" s="125"/>
    </row>
    <row r="106" spans="2:16" x14ac:dyDescent="0.25">
      <c r="B106" s="154" t="s">
        <v>68</v>
      </c>
      <c r="C106" s="155">
        <v>146797</v>
      </c>
      <c r="D106" s="155">
        <v>142901</v>
      </c>
      <c r="E106" s="155">
        <v>77467</v>
      </c>
      <c r="F106" s="155">
        <v>107459</v>
      </c>
      <c r="G106" s="155">
        <v>198873</v>
      </c>
      <c r="H106" s="155">
        <v>252588</v>
      </c>
      <c r="I106" s="156">
        <f>IFERROR(H106/G106-1,"-")</f>
        <v>0.27009699657570407</v>
      </c>
      <c r="J106" s="156">
        <f>IFERROR(H106/E106-1,"-")</f>
        <v>2.2605883795680741</v>
      </c>
      <c r="K106" s="155">
        <f>H106-G106</f>
        <v>53715</v>
      </c>
      <c r="L106" s="155">
        <f>H106-E106</f>
        <v>175121</v>
      </c>
      <c r="M106" s="156">
        <f>H106/H$8</f>
        <v>4.8679397788354818E-2</v>
      </c>
      <c r="N106" s="105"/>
      <c r="O106" s="105"/>
      <c r="P106" s="105"/>
    </row>
    <row r="107" spans="2:16" x14ac:dyDescent="0.25">
      <c r="B107" s="157" t="s">
        <v>97</v>
      </c>
      <c r="C107" s="158">
        <v>30125</v>
      </c>
      <c r="D107" s="158">
        <v>31009</v>
      </c>
      <c r="E107" s="158">
        <v>30584</v>
      </c>
      <c r="F107" s="158">
        <v>44398</v>
      </c>
      <c r="G107" s="158">
        <v>48630</v>
      </c>
      <c r="H107" s="158">
        <v>55684</v>
      </c>
      <c r="I107" s="159">
        <f>IFERROR(H107/G107-1,"-")</f>
        <v>0.14505449311124829</v>
      </c>
      <c r="J107" s="160">
        <f t="shared" ref="J107:J118" si="48">IFERROR(H107/E107-1,"-")</f>
        <v>0.82069055715406747</v>
      </c>
      <c r="K107" s="158">
        <f t="shared" ref="K107:K117" si="49">H107-G107</f>
        <v>7054</v>
      </c>
      <c r="L107" s="158">
        <f t="shared" ref="L107:L118" si="50">H107-E107</f>
        <v>25100</v>
      </c>
      <c r="M107" s="159">
        <f>H107/H$8</f>
        <v>1.073156122399619E-2</v>
      </c>
    </row>
    <row r="108" spans="2:16" x14ac:dyDescent="0.25">
      <c r="B108" s="162" t="s">
        <v>103</v>
      </c>
      <c r="C108" s="163">
        <v>13639</v>
      </c>
      <c r="D108" s="163">
        <v>11886</v>
      </c>
      <c r="E108" s="163">
        <v>4963</v>
      </c>
      <c r="F108" s="163">
        <v>24120</v>
      </c>
      <c r="G108" s="163">
        <v>16359</v>
      </c>
      <c r="H108" s="163">
        <v>19520</v>
      </c>
      <c r="I108" s="164">
        <f>IFERROR(H108/G108-1,"-")</f>
        <v>0.19322696986368371</v>
      </c>
      <c r="J108" s="165">
        <f t="shared" si="48"/>
        <v>2.9331049768285311</v>
      </c>
      <c r="K108" s="163">
        <f t="shared" si="49"/>
        <v>3161</v>
      </c>
      <c r="L108" s="163">
        <f t="shared" si="50"/>
        <v>14557</v>
      </c>
      <c r="M108" s="164">
        <f>H108/H$8</f>
        <v>3.7619437377416427E-3</v>
      </c>
    </row>
    <row r="109" spans="2:16" x14ac:dyDescent="0.25">
      <c r="B109" s="162" t="s">
        <v>100</v>
      </c>
      <c r="C109" s="163">
        <v>16486</v>
      </c>
      <c r="D109" s="163">
        <v>19123</v>
      </c>
      <c r="E109" s="163">
        <v>25621</v>
      </c>
      <c r="F109" s="163">
        <v>20278</v>
      </c>
      <c r="G109" s="163">
        <v>32271</v>
      </c>
      <c r="H109" s="163">
        <v>36164</v>
      </c>
      <c r="I109" s="164">
        <f>IFERROR(H109/G109-1,"-")</f>
        <v>0.12063462551516846</v>
      </c>
      <c r="J109" s="165">
        <f t="shared" si="48"/>
        <v>0.41149838023496343</v>
      </c>
      <c r="K109" s="163">
        <f t="shared" si="49"/>
        <v>3893</v>
      </c>
      <c r="L109" s="163">
        <f t="shared" si="50"/>
        <v>10543</v>
      </c>
      <c r="M109" s="164">
        <f>H109/H$8</f>
        <v>6.9696174862545479E-3</v>
      </c>
    </row>
    <row r="110" spans="2:16" x14ac:dyDescent="0.25">
      <c r="B110" s="157" t="s">
        <v>107</v>
      </c>
      <c r="C110" s="158">
        <v>116672</v>
      </c>
      <c r="D110" s="158">
        <v>111892</v>
      </c>
      <c r="E110" s="158">
        <v>46883</v>
      </c>
      <c r="F110" s="158">
        <v>63061</v>
      </c>
      <c r="G110" s="158">
        <v>150243</v>
      </c>
      <c r="H110" s="158">
        <v>196904</v>
      </c>
      <c r="I110" s="159">
        <f>IFERROR(H110/G110-1,"-")</f>
        <v>0.31057020959379145</v>
      </c>
      <c r="J110" s="160">
        <f t="shared" si="48"/>
        <v>3.199901883411898</v>
      </c>
      <c r="K110" s="158">
        <f t="shared" si="49"/>
        <v>46661</v>
      </c>
      <c r="L110" s="158">
        <f t="shared" si="50"/>
        <v>150021</v>
      </c>
      <c r="M110" s="159">
        <f>H110/H$8</f>
        <v>3.7947836564358628E-2</v>
      </c>
    </row>
    <row r="111" spans="2:16" x14ac:dyDescent="0.25">
      <c r="B111" s="162" t="s">
        <v>110</v>
      </c>
      <c r="C111" s="163">
        <v>63356</v>
      </c>
      <c r="D111" s="163">
        <v>61414</v>
      </c>
      <c r="E111" s="163">
        <v>26382</v>
      </c>
      <c r="F111" s="163">
        <v>26812</v>
      </c>
      <c r="G111" s="163">
        <v>90804</v>
      </c>
      <c r="H111" s="163">
        <v>128108</v>
      </c>
      <c r="I111" s="164">
        <f t="shared" ref="I111:I118" si="51">IFERROR(H111/G111-1,"-")</f>
        <v>0.41081890665609455</v>
      </c>
      <c r="J111" s="165">
        <f t="shared" si="48"/>
        <v>3.8558865893412175</v>
      </c>
      <c r="K111" s="163">
        <f t="shared" si="49"/>
        <v>37304</v>
      </c>
      <c r="L111" s="163">
        <f t="shared" si="50"/>
        <v>101726</v>
      </c>
      <c r="M111" s="164">
        <f t="shared" ref="M111:M118" si="52">H111/H$8</f>
        <v>2.4689297559149916E-2</v>
      </c>
    </row>
    <row r="112" spans="2:16" x14ac:dyDescent="0.25">
      <c r="B112" s="162" t="s">
        <v>113</v>
      </c>
      <c r="C112" s="163">
        <v>12662</v>
      </c>
      <c r="D112" s="163">
        <v>9783</v>
      </c>
      <c r="E112" s="163">
        <v>3197</v>
      </c>
      <c r="F112" s="163">
        <v>7197</v>
      </c>
      <c r="G112" s="163">
        <v>6944</v>
      </c>
      <c r="H112" s="163">
        <v>8880</v>
      </c>
      <c r="I112" s="164">
        <f t="shared" si="51"/>
        <v>0.27880184331797242</v>
      </c>
      <c r="J112" s="165">
        <f t="shared" si="48"/>
        <v>1.777604003753519</v>
      </c>
      <c r="K112" s="163">
        <f t="shared" si="49"/>
        <v>1936</v>
      </c>
      <c r="L112" s="163">
        <f t="shared" si="50"/>
        <v>5683</v>
      </c>
      <c r="M112" s="164">
        <f t="shared" si="52"/>
        <v>1.7113760446283704E-3</v>
      </c>
    </row>
    <row r="113" spans="2:16" x14ac:dyDescent="0.25">
      <c r="B113" s="162" t="s">
        <v>116</v>
      </c>
      <c r="C113" s="163">
        <v>13476</v>
      </c>
      <c r="D113" s="163">
        <v>11371</v>
      </c>
      <c r="E113" s="163">
        <v>2498</v>
      </c>
      <c r="F113" s="163">
        <v>6746</v>
      </c>
      <c r="G113" s="163">
        <v>9830</v>
      </c>
      <c r="H113" s="163">
        <v>13414</v>
      </c>
      <c r="I113" s="164">
        <f t="shared" si="51"/>
        <v>0.36459816887080376</v>
      </c>
      <c r="J113" s="165">
        <f t="shared" si="48"/>
        <v>4.3698959167333866</v>
      </c>
      <c r="K113" s="163">
        <f t="shared" si="49"/>
        <v>3584</v>
      </c>
      <c r="L113" s="163">
        <f t="shared" si="50"/>
        <v>10916</v>
      </c>
      <c r="M113" s="164">
        <f t="shared" si="52"/>
        <v>2.5851799845320899E-3</v>
      </c>
    </row>
    <row r="114" spans="2:16" x14ac:dyDescent="0.25">
      <c r="B114" s="162" t="s">
        <v>123</v>
      </c>
      <c r="C114" s="163">
        <v>2503</v>
      </c>
      <c r="D114" s="163">
        <v>2496</v>
      </c>
      <c r="E114" s="163">
        <v>1300</v>
      </c>
      <c r="F114" s="163">
        <v>3663</v>
      </c>
      <c r="G114" s="163">
        <v>6290</v>
      </c>
      <c r="H114" s="163">
        <v>6514</v>
      </c>
      <c r="I114" s="164">
        <f t="shared" si="51"/>
        <v>3.5612082670906098E-2</v>
      </c>
      <c r="J114" s="165">
        <f t="shared" si="48"/>
        <v>4.0107692307692311</v>
      </c>
      <c r="K114" s="163">
        <f t="shared" si="49"/>
        <v>224</v>
      </c>
      <c r="L114" s="163">
        <f t="shared" si="50"/>
        <v>5214</v>
      </c>
      <c r="M114" s="164">
        <f t="shared" si="52"/>
        <v>1.2553945444492346E-3</v>
      </c>
    </row>
    <row r="115" spans="2:16" x14ac:dyDescent="0.25">
      <c r="B115" s="162" t="s">
        <v>119</v>
      </c>
      <c r="C115" s="163">
        <v>3813</v>
      </c>
      <c r="D115" s="163">
        <v>3749</v>
      </c>
      <c r="E115" s="163">
        <v>2838</v>
      </c>
      <c r="F115" s="163">
        <v>4368</v>
      </c>
      <c r="G115" s="163">
        <v>4750</v>
      </c>
      <c r="H115" s="163">
        <v>5340</v>
      </c>
      <c r="I115" s="164">
        <f t="shared" si="51"/>
        <v>0.12421052631578955</v>
      </c>
      <c r="J115" s="165">
        <f t="shared" si="48"/>
        <v>0.88160676532769555</v>
      </c>
      <c r="K115" s="163">
        <f t="shared" si="49"/>
        <v>590</v>
      </c>
      <c r="L115" s="163">
        <f t="shared" si="50"/>
        <v>2502</v>
      </c>
      <c r="M115" s="164">
        <f t="shared" si="52"/>
        <v>1.0291382971076011E-3</v>
      </c>
    </row>
    <row r="116" spans="2:16" x14ac:dyDescent="0.25">
      <c r="B116" s="162" t="s">
        <v>128</v>
      </c>
      <c r="C116" s="163">
        <v>742</v>
      </c>
      <c r="D116" s="163">
        <v>826</v>
      </c>
      <c r="E116" s="163">
        <v>406</v>
      </c>
      <c r="F116" s="163">
        <v>369</v>
      </c>
      <c r="G116" s="163">
        <v>1261</v>
      </c>
      <c r="H116" s="163">
        <v>1457</v>
      </c>
      <c r="I116" s="164">
        <f t="shared" si="51"/>
        <v>0.15543219666930996</v>
      </c>
      <c r="J116" s="165">
        <f t="shared" si="48"/>
        <v>2.5886699507389164</v>
      </c>
      <c r="K116" s="163">
        <f t="shared" si="49"/>
        <v>196</v>
      </c>
      <c r="L116" s="163">
        <f t="shared" si="50"/>
        <v>1051</v>
      </c>
      <c r="M116" s="164">
        <f t="shared" si="52"/>
        <v>2.8079672263778553E-4</v>
      </c>
    </row>
    <row r="117" spans="2:16" x14ac:dyDescent="0.25">
      <c r="B117" s="162" t="s">
        <v>131</v>
      </c>
      <c r="C117" s="163">
        <v>1872</v>
      </c>
      <c r="D117" s="163">
        <v>1664</v>
      </c>
      <c r="E117" s="163">
        <v>932</v>
      </c>
      <c r="F117" s="163">
        <v>521</v>
      </c>
      <c r="G117" s="163">
        <v>980</v>
      </c>
      <c r="H117" s="163">
        <v>944</v>
      </c>
      <c r="I117" s="164">
        <f t="shared" si="51"/>
        <v>-3.6734693877551017E-2</v>
      </c>
      <c r="J117" s="165">
        <f t="shared" si="48"/>
        <v>1.2875536480686733E-2</v>
      </c>
      <c r="K117" s="163">
        <f t="shared" si="49"/>
        <v>-36</v>
      </c>
      <c r="L117" s="163">
        <f t="shared" si="50"/>
        <v>12</v>
      </c>
      <c r="M117" s="164">
        <f t="shared" si="52"/>
        <v>1.8193006600553845E-4</v>
      </c>
    </row>
    <row r="118" spans="2:16" x14ac:dyDescent="0.25">
      <c r="B118" s="168" t="s">
        <v>145</v>
      </c>
      <c r="C118" s="169">
        <f t="shared" ref="C118:H118" si="53">C110-SUM(C111:C117)</f>
        <v>18248</v>
      </c>
      <c r="D118" s="169">
        <f t="shared" si="53"/>
        <v>20589</v>
      </c>
      <c r="E118" s="169">
        <f t="shared" si="53"/>
        <v>9330</v>
      </c>
      <c r="F118" s="169">
        <f t="shared" si="53"/>
        <v>13385</v>
      </c>
      <c r="G118" s="169">
        <f t="shared" si="53"/>
        <v>29384</v>
      </c>
      <c r="H118" s="169">
        <f t="shared" si="53"/>
        <v>32247</v>
      </c>
      <c r="I118" s="170">
        <f t="shared" si="51"/>
        <v>9.7433977674925121E-2</v>
      </c>
      <c r="J118" s="171">
        <f t="shared" si="48"/>
        <v>2.4562700964630224</v>
      </c>
      <c r="K118" s="169">
        <f>H118-G118</f>
        <v>2863</v>
      </c>
      <c r="L118" s="169">
        <f t="shared" si="50"/>
        <v>22917</v>
      </c>
      <c r="M118" s="170">
        <f t="shared" si="52"/>
        <v>6.2147233458480916E-3</v>
      </c>
    </row>
    <row r="119" spans="2:16" x14ac:dyDescent="0.25">
      <c r="B119" s="153" t="s">
        <v>51</v>
      </c>
      <c r="C119" s="151"/>
      <c r="D119" s="151"/>
      <c r="E119" s="151"/>
      <c r="F119" s="151"/>
      <c r="G119" s="151"/>
      <c r="H119" s="152"/>
      <c r="I119" s="152"/>
      <c r="J119" s="152"/>
      <c r="K119" s="152"/>
      <c r="L119" s="151"/>
      <c r="M119" s="151"/>
      <c r="N119" s="125"/>
      <c r="O119" s="125"/>
      <c r="P119" s="125"/>
    </row>
    <row r="120" spans="2:16" x14ac:dyDescent="0.25">
      <c r="B120" s="154" t="s">
        <v>68</v>
      </c>
      <c r="C120" s="155">
        <v>232309</v>
      </c>
      <c r="D120" s="155">
        <v>220415</v>
      </c>
      <c r="E120" s="155">
        <v>103516</v>
      </c>
      <c r="F120" s="155">
        <v>164258</v>
      </c>
      <c r="G120" s="155">
        <v>229131</v>
      </c>
      <c r="H120" s="155">
        <v>239109</v>
      </c>
      <c r="I120" s="156">
        <f>IFERROR(H120/G120-1,"-")</f>
        <v>4.3547141155059865E-2</v>
      </c>
      <c r="J120" s="156">
        <f>IFERROR(H120/E120-1,"-")</f>
        <v>1.3098748019629816</v>
      </c>
      <c r="K120" s="155">
        <f>H120-G120</f>
        <v>9978</v>
      </c>
      <c r="L120" s="155">
        <f>H120-E120</f>
        <v>135593</v>
      </c>
      <c r="M120" s="156">
        <f>H120/H$8</f>
        <v>4.6081690839532091E-2</v>
      </c>
      <c r="N120" s="105"/>
      <c r="O120" s="105"/>
      <c r="P120" s="105"/>
    </row>
    <row r="121" spans="2:16" x14ac:dyDescent="0.25">
      <c r="B121" s="157" t="s">
        <v>97</v>
      </c>
      <c r="C121" s="158">
        <v>135043</v>
      </c>
      <c r="D121" s="158">
        <v>120142</v>
      </c>
      <c r="E121" s="158">
        <v>61571</v>
      </c>
      <c r="F121" s="158">
        <v>104557</v>
      </c>
      <c r="G121" s="158">
        <v>134886</v>
      </c>
      <c r="H121" s="158">
        <v>146430</v>
      </c>
      <c r="I121" s="159">
        <f>IFERROR(H121/G121-1,"-")</f>
        <v>8.5583381522174262E-2</v>
      </c>
      <c r="J121" s="160">
        <f t="shared" ref="J121:J132" si="54">IFERROR(H121/E121-1,"-")</f>
        <v>1.3782300108817465</v>
      </c>
      <c r="K121" s="158">
        <f t="shared" ref="K121:K131" si="55">H121-G121</f>
        <v>11544</v>
      </c>
      <c r="L121" s="158">
        <f t="shared" ref="L121:L132" si="56">H121-E121</f>
        <v>84859</v>
      </c>
      <c r="M121" s="159">
        <f>H121/H$8</f>
        <v>2.8220359708888768E-2</v>
      </c>
    </row>
    <row r="122" spans="2:16" x14ac:dyDescent="0.25">
      <c r="B122" s="162" t="s">
        <v>103</v>
      </c>
      <c r="C122" s="163">
        <v>75241</v>
      </c>
      <c r="D122" s="163">
        <v>61076</v>
      </c>
      <c r="E122" s="163">
        <v>27791</v>
      </c>
      <c r="F122" s="163">
        <v>53247</v>
      </c>
      <c r="G122" s="163">
        <v>69865</v>
      </c>
      <c r="H122" s="163">
        <v>66121</v>
      </c>
      <c r="I122" s="164">
        <f>IFERROR(H122/G122-1,"-")</f>
        <v>-5.3589064624633198E-2</v>
      </c>
      <c r="J122" s="165">
        <f t="shared" si="54"/>
        <v>1.3792234896189415</v>
      </c>
      <c r="K122" s="163">
        <f t="shared" si="55"/>
        <v>-3744</v>
      </c>
      <c r="L122" s="163">
        <f t="shared" si="56"/>
        <v>38330</v>
      </c>
      <c r="M122" s="164">
        <f>H122/H$8</f>
        <v>1.274300624401717E-2</v>
      </c>
    </row>
    <row r="123" spans="2:16" x14ac:dyDescent="0.25">
      <c r="B123" s="162" t="s">
        <v>100</v>
      </c>
      <c r="C123" s="163">
        <v>59802</v>
      </c>
      <c r="D123" s="163">
        <v>59066</v>
      </c>
      <c r="E123" s="163">
        <v>33780</v>
      </c>
      <c r="F123" s="163">
        <v>51310</v>
      </c>
      <c r="G123" s="163">
        <v>65021</v>
      </c>
      <c r="H123" s="163">
        <v>80309</v>
      </c>
      <c r="I123" s="164">
        <f>IFERROR(H123/G123-1,"-")</f>
        <v>0.23512403684963323</v>
      </c>
      <c r="J123" s="165">
        <f t="shared" si="54"/>
        <v>1.3774126702190643</v>
      </c>
      <c r="K123" s="163">
        <f t="shared" si="55"/>
        <v>15288</v>
      </c>
      <c r="L123" s="163">
        <f t="shared" si="56"/>
        <v>46529</v>
      </c>
      <c r="M123" s="164">
        <f>H123/H$8</f>
        <v>1.5477353464871597E-2</v>
      </c>
    </row>
    <row r="124" spans="2:16" x14ac:dyDescent="0.25">
      <c r="B124" s="157" t="s">
        <v>107</v>
      </c>
      <c r="C124" s="158">
        <v>97266</v>
      </c>
      <c r="D124" s="158">
        <v>100273</v>
      </c>
      <c r="E124" s="158">
        <v>41945</v>
      </c>
      <c r="F124" s="158">
        <v>59701</v>
      </c>
      <c r="G124" s="158">
        <v>94245</v>
      </c>
      <c r="H124" s="158">
        <v>92679</v>
      </c>
      <c r="I124" s="159">
        <f>IFERROR(H124/G124-1,"-")</f>
        <v>-1.6616266114913292E-2</v>
      </c>
      <c r="J124" s="160">
        <f t="shared" si="54"/>
        <v>1.209536297532483</v>
      </c>
      <c r="K124" s="158">
        <f t="shared" si="55"/>
        <v>-1566</v>
      </c>
      <c r="L124" s="158">
        <f t="shared" si="56"/>
        <v>50734</v>
      </c>
      <c r="M124" s="159">
        <f>H124/H$8</f>
        <v>1.7861331130643324E-2</v>
      </c>
    </row>
    <row r="125" spans="2:16" x14ac:dyDescent="0.25">
      <c r="B125" s="162" t="s">
        <v>110</v>
      </c>
      <c r="C125" s="163">
        <v>11864</v>
      </c>
      <c r="D125" s="163">
        <v>10460</v>
      </c>
      <c r="E125" s="163">
        <v>3941</v>
      </c>
      <c r="F125" s="163">
        <v>3336</v>
      </c>
      <c r="G125" s="163">
        <v>9917</v>
      </c>
      <c r="H125" s="163">
        <v>11646</v>
      </c>
      <c r="I125" s="164">
        <f t="shared" ref="I125:I132" si="57">IFERROR(H125/G125-1,"-")</f>
        <v>0.17434708077039418</v>
      </c>
      <c r="J125" s="165">
        <f t="shared" si="54"/>
        <v>1.9550875412331896</v>
      </c>
      <c r="K125" s="163">
        <f t="shared" si="55"/>
        <v>1729</v>
      </c>
      <c r="L125" s="163">
        <f t="shared" si="56"/>
        <v>7705</v>
      </c>
      <c r="M125" s="164">
        <f t="shared" ref="M125:M132" si="58">H125/H$8</f>
        <v>2.2444465558268019E-3</v>
      </c>
    </row>
    <row r="126" spans="2:16" x14ac:dyDescent="0.25">
      <c r="B126" s="162" t="s">
        <v>113</v>
      </c>
      <c r="C126" s="163">
        <v>10977</v>
      </c>
      <c r="D126" s="163">
        <v>9550</v>
      </c>
      <c r="E126" s="163">
        <v>4053</v>
      </c>
      <c r="F126" s="163">
        <v>7314</v>
      </c>
      <c r="G126" s="163">
        <v>11261</v>
      </c>
      <c r="H126" s="163">
        <v>13316</v>
      </c>
      <c r="I126" s="164">
        <f t="shared" si="57"/>
        <v>0.18248823372702239</v>
      </c>
      <c r="J126" s="165">
        <f t="shared" si="54"/>
        <v>2.2854675548976067</v>
      </c>
      <c r="K126" s="163">
        <f t="shared" si="55"/>
        <v>2055</v>
      </c>
      <c r="L126" s="163">
        <f t="shared" si="56"/>
        <v>9263</v>
      </c>
      <c r="M126" s="164">
        <f t="shared" si="58"/>
        <v>2.5662931768323624E-3</v>
      </c>
    </row>
    <row r="127" spans="2:16" x14ac:dyDescent="0.25">
      <c r="B127" s="162" t="s">
        <v>116</v>
      </c>
      <c r="C127" s="163">
        <v>6539</v>
      </c>
      <c r="D127" s="163">
        <v>6709</v>
      </c>
      <c r="E127" s="163">
        <v>2906</v>
      </c>
      <c r="F127" s="163">
        <v>7134</v>
      </c>
      <c r="G127" s="163">
        <v>8524</v>
      </c>
      <c r="H127" s="163">
        <v>8756</v>
      </c>
      <c r="I127" s="164">
        <f t="shared" si="57"/>
        <v>2.7217268887846036E-2</v>
      </c>
      <c r="J127" s="165">
        <f t="shared" si="54"/>
        <v>2.0130763936682725</v>
      </c>
      <c r="K127" s="163">
        <f t="shared" si="55"/>
        <v>232</v>
      </c>
      <c r="L127" s="163">
        <f t="shared" si="56"/>
        <v>5850</v>
      </c>
      <c r="M127" s="164">
        <f t="shared" si="58"/>
        <v>1.6874784512123885E-3</v>
      </c>
    </row>
    <row r="128" spans="2:16" x14ac:dyDescent="0.25">
      <c r="B128" s="162" t="s">
        <v>123</v>
      </c>
      <c r="C128" s="163">
        <v>1654</v>
      </c>
      <c r="D128" s="163">
        <v>1866</v>
      </c>
      <c r="E128" s="163">
        <v>784</v>
      </c>
      <c r="F128" s="163">
        <v>1333</v>
      </c>
      <c r="G128" s="163">
        <v>2573</v>
      </c>
      <c r="H128" s="163">
        <v>2637</v>
      </c>
      <c r="I128" s="164">
        <f t="shared" si="57"/>
        <v>2.4873688301593422E-2</v>
      </c>
      <c r="J128" s="165">
        <f t="shared" si="54"/>
        <v>2.3635204081632653</v>
      </c>
      <c r="K128" s="163">
        <f t="shared" si="55"/>
        <v>64</v>
      </c>
      <c r="L128" s="163">
        <f t="shared" si="56"/>
        <v>1853</v>
      </c>
      <c r="M128" s="164">
        <f t="shared" si="58"/>
        <v>5.0820930514470857E-4</v>
      </c>
    </row>
    <row r="129" spans="2:16" x14ac:dyDescent="0.25">
      <c r="B129" s="162" t="s">
        <v>119</v>
      </c>
      <c r="C129" s="163">
        <v>1793</v>
      </c>
      <c r="D129" s="163">
        <v>1484</v>
      </c>
      <c r="E129" s="163">
        <v>812</v>
      </c>
      <c r="F129" s="163">
        <v>1357</v>
      </c>
      <c r="G129" s="163">
        <v>1836</v>
      </c>
      <c r="H129" s="163">
        <v>1934</v>
      </c>
      <c r="I129" s="164">
        <f t="shared" si="57"/>
        <v>5.3376906318082895E-2</v>
      </c>
      <c r="J129" s="165">
        <f t="shared" si="54"/>
        <v>1.3817733990147785</v>
      </c>
      <c r="K129" s="163">
        <f t="shared" si="55"/>
        <v>98</v>
      </c>
      <c r="L129" s="163">
        <f t="shared" si="56"/>
        <v>1122</v>
      </c>
      <c r="M129" s="164">
        <f t="shared" si="58"/>
        <v>3.7272536827829595E-4</v>
      </c>
    </row>
    <row r="130" spans="2:16" x14ac:dyDescent="0.25">
      <c r="B130" s="162" t="s">
        <v>128</v>
      </c>
      <c r="C130" s="163">
        <v>1802</v>
      </c>
      <c r="D130" s="163">
        <v>1623</v>
      </c>
      <c r="E130" s="163">
        <v>678</v>
      </c>
      <c r="F130" s="163">
        <v>555</v>
      </c>
      <c r="G130" s="163">
        <v>1075</v>
      </c>
      <c r="H130" s="163">
        <v>1341</v>
      </c>
      <c r="I130" s="164">
        <f t="shared" si="57"/>
        <v>0.24744186046511629</v>
      </c>
      <c r="J130" s="165">
        <f t="shared" si="54"/>
        <v>0.97787610619469034</v>
      </c>
      <c r="K130" s="163">
        <f t="shared" si="55"/>
        <v>266</v>
      </c>
      <c r="L130" s="163">
        <f t="shared" si="56"/>
        <v>663</v>
      </c>
      <c r="M130" s="164">
        <f t="shared" si="58"/>
        <v>2.5844090944218971E-4</v>
      </c>
    </row>
    <row r="131" spans="2:16" x14ac:dyDescent="0.25">
      <c r="B131" s="162" t="s">
        <v>131</v>
      </c>
      <c r="C131" s="163">
        <v>3139</v>
      </c>
      <c r="D131" s="163">
        <v>2681</v>
      </c>
      <c r="E131" s="163">
        <v>1097</v>
      </c>
      <c r="F131" s="163">
        <v>919</v>
      </c>
      <c r="G131" s="163">
        <v>1885</v>
      </c>
      <c r="H131" s="163">
        <v>2455</v>
      </c>
      <c r="I131" s="164">
        <f t="shared" si="57"/>
        <v>0.3023872679045092</v>
      </c>
      <c r="J131" s="165">
        <f t="shared" si="54"/>
        <v>1.2379216043755696</v>
      </c>
      <c r="K131" s="163">
        <f t="shared" si="55"/>
        <v>570</v>
      </c>
      <c r="L131" s="163">
        <f t="shared" si="56"/>
        <v>1358</v>
      </c>
      <c r="M131" s="164">
        <f t="shared" si="58"/>
        <v>4.7313380513092893E-4</v>
      </c>
    </row>
    <row r="132" spans="2:16" x14ac:dyDescent="0.25">
      <c r="B132" s="168" t="s">
        <v>145</v>
      </c>
      <c r="C132" s="169">
        <f t="shared" ref="C132:H132" si="59">C124-SUM(C125:C131)</f>
        <v>59498</v>
      </c>
      <c r="D132" s="169">
        <f t="shared" si="59"/>
        <v>65900</v>
      </c>
      <c r="E132" s="169">
        <f t="shared" si="59"/>
        <v>27674</v>
      </c>
      <c r="F132" s="169">
        <f t="shared" si="59"/>
        <v>37753</v>
      </c>
      <c r="G132" s="169">
        <f t="shared" si="59"/>
        <v>57174</v>
      </c>
      <c r="H132" s="169">
        <f t="shared" si="59"/>
        <v>50594</v>
      </c>
      <c r="I132" s="170">
        <f t="shared" si="57"/>
        <v>-0.11508727743379854</v>
      </c>
      <c r="J132" s="171">
        <f t="shared" si="54"/>
        <v>0.82821420828214198</v>
      </c>
      <c r="K132" s="169">
        <f>H132-G132</f>
        <v>-6580</v>
      </c>
      <c r="L132" s="169">
        <f t="shared" si="56"/>
        <v>22920</v>
      </c>
      <c r="M132" s="170">
        <f t="shared" si="58"/>
        <v>9.7506035587756491E-3</v>
      </c>
    </row>
    <row r="133" spans="2:16" x14ac:dyDescent="0.25">
      <c r="B133" s="153" t="s">
        <v>52</v>
      </c>
      <c r="C133" s="151"/>
      <c r="D133" s="151"/>
      <c r="E133" s="151"/>
      <c r="F133" s="151"/>
      <c r="G133" s="151"/>
      <c r="H133" s="152"/>
      <c r="I133" s="152"/>
      <c r="J133" s="152"/>
      <c r="K133" s="152"/>
      <c r="L133" s="151"/>
      <c r="M133" s="151"/>
      <c r="N133" s="125"/>
      <c r="O133" s="125"/>
      <c r="P133" s="125"/>
    </row>
    <row r="134" spans="2:16" x14ac:dyDescent="0.25">
      <c r="B134" s="154" t="s">
        <v>68</v>
      </c>
      <c r="C134" s="155">
        <v>272428</v>
      </c>
      <c r="D134" s="155">
        <v>250224</v>
      </c>
      <c r="E134" s="155">
        <v>96681</v>
      </c>
      <c r="F134" s="155">
        <v>140346</v>
      </c>
      <c r="G134" s="155">
        <v>257117</v>
      </c>
      <c r="H134" s="155">
        <v>278594</v>
      </c>
      <c r="I134" s="156">
        <f>IFERROR(H134/G134-1,"-")</f>
        <v>8.3530066078866927E-2</v>
      </c>
      <c r="J134" s="156">
        <f>IFERROR(H134/E134-1,"-")</f>
        <v>1.8815796278482844</v>
      </c>
      <c r="K134" s="155">
        <f>H134-G134</f>
        <v>21477</v>
      </c>
      <c r="L134" s="155">
        <f>H134-E134</f>
        <v>181913</v>
      </c>
      <c r="M134" s="156">
        <f>H134/H$8</f>
        <v>5.3691339839774345E-2</v>
      </c>
      <c r="N134" s="105"/>
      <c r="O134" s="105"/>
      <c r="P134" s="105"/>
    </row>
    <row r="135" spans="2:16" x14ac:dyDescent="0.25">
      <c r="B135" s="157" t="s">
        <v>97</v>
      </c>
      <c r="C135" s="158">
        <v>51968</v>
      </c>
      <c r="D135" s="158">
        <v>45577</v>
      </c>
      <c r="E135" s="158">
        <v>26839</v>
      </c>
      <c r="F135" s="158">
        <v>45216</v>
      </c>
      <c r="G135" s="158">
        <v>29061</v>
      </c>
      <c r="H135" s="158">
        <v>32018</v>
      </c>
      <c r="I135" s="159">
        <f>IFERROR(H135/G135-1,"-")</f>
        <v>0.10175148824885594</v>
      </c>
      <c r="J135" s="160">
        <f t="shared" ref="J135:J146" si="60">IFERROR(H135/E135-1,"-")</f>
        <v>0.19296546071016052</v>
      </c>
      <c r="K135" s="158">
        <f t="shared" ref="K135:K145" si="61">H135-G135</f>
        <v>2957</v>
      </c>
      <c r="L135" s="158">
        <f t="shared" ref="L135:L146" si="62">H135-E135</f>
        <v>5179</v>
      </c>
      <c r="M135" s="159">
        <f>H135/H$8</f>
        <v>6.1705898870395449E-3</v>
      </c>
    </row>
    <row r="136" spans="2:16" x14ac:dyDescent="0.25">
      <c r="B136" s="162" t="s">
        <v>103</v>
      </c>
      <c r="C136" s="163">
        <v>36715</v>
      </c>
      <c r="D136" s="163">
        <v>24890</v>
      </c>
      <c r="E136" s="163">
        <v>20058</v>
      </c>
      <c r="F136" s="163">
        <v>34195</v>
      </c>
      <c r="G136" s="163">
        <v>19943</v>
      </c>
      <c r="H136" s="163">
        <v>20738</v>
      </c>
      <c r="I136" s="164">
        <f>IFERROR(H136/G136-1,"-")</f>
        <v>3.9863611292182632E-2</v>
      </c>
      <c r="J136" s="165">
        <f t="shared" si="60"/>
        <v>3.3901685113171709E-2</v>
      </c>
      <c r="K136" s="163">
        <f t="shared" si="61"/>
        <v>795</v>
      </c>
      <c r="L136" s="163">
        <f t="shared" si="62"/>
        <v>680</v>
      </c>
      <c r="M136" s="164">
        <f>H136/H$8</f>
        <v>3.996679776295399E-3</v>
      </c>
    </row>
    <row r="137" spans="2:16" x14ac:dyDescent="0.25">
      <c r="B137" s="162" t="s">
        <v>100</v>
      </c>
      <c r="C137" s="163">
        <v>15253</v>
      </c>
      <c r="D137" s="163">
        <v>20687</v>
      </c>
      <c r="E137" s="163">
        <v>6781</v>
      </c>
      <c r="F137" s="163">
        <v>11021</v>
      </c>
      <c r="G137" s="163">
        <v>9118</v>
      </c>
      <c r="H137" s="163">
        <v>11280</v>
      </c>
      <c r="I137" s="164">
        <f>IFERROR(H137/G137-1,"-")</f>
        <v>0.23711340206185572</v>
      </c>
      <c r="J137" s="165">
        <f t="shared" si="60"/>
        <v>0.66347146438578375</v>
      </c>
      <c r="K137" s="163">
        <f t="shared" si="61"/>
        <v>2162</v>
      </c>
      <c r="L137" s="163">
        <f t="shared" si="62"/>
        <v>4499</v>
      </c>
      <c r="M137" s="164">
        <f>H137/H$8</f>
        <v>2.1739101107441459E-3</v>
      </c>
    </row>
    <row r="138" spans="2:16" x14ac:dyDescent="0.25">
      <c r="B138" s="157" t="s">
        <v>107</v>
      </c>
      <c r="C138" s="158">
        <v>220460</v>
      </c>
      <c r="D138" s="158">
        <v>204647</v>
      </c>
      <c r="E138" s="158">
        <v>69842</v>
      </c>
      <c r="F138" s="158">
        <v>95130</v>
      </c>
      <c r="G138" s="158">
        <v>228056</v>
      </c>
      <c r="H138" s="158">
        <v>246576</v>
      </c>
      <c r="I138" s="159">
        <f>IFERROR(H138/G138-1,"-")</f>
        <v>8.1208124320342412E-2</v>
      </c>
      <c r="J138" s="160">
        <f t="shared" si="60"/>
        <v>2.5304830904040547</v>
      </c>
      <c r="K138" s="158">
        <f t="shared" si="61"/>
        <v>18520</v>
      </c>
      <c r="L138" s="158">
        <f t="shared" si="62"/>
        <v>176734</v>
      </c>
      <c r="M138" s="159">
        <f>H138/H$8</f>
        <v>4.7520749952734802E-2</v>
      </c>
    </row>
    <row r="139" spans="2:16" x14ac:dyDescent="0.25">
      <c r="B139" s="162" t="s">
        <v>110</v>
      </c>
      <c r="C139" s="163">
        <v>111248</v>
      </c>
      <c r="D139" s="163">
        <v>100583</v>
      </c>
      <c r="E139" s="163">
        <v>26093</v>
      </c>
      <c r="F139" s="163">
        <v>26467</v>
      </c>
      <c r="G139" s="163">
        <v>96562</v>
      </c>
      <c r="H139" s="163">
        <v>105830</v>
      </c>
      <c r="I139" s="164">
        <f t="shared" ref="I139:I146" si="63">IFERROR(H139/G139-1,"-")</f>
        <v>9.5979785008595497E-2</v>
      </c>
      <c r="J139" s="165">
        <f t="shared" si="60"/>
        <v>3.0558770551488905</v>
      </c>
      <c r="K139" s="163">
        <f t="shared" si="61"/>
        <v>9268</v>
      </c>
      <c r="L139" s="163">
        <f t="shared" si="62"/>
        <v>79737</v>
      </c>
      <c r="M139" s="164">
        <f t="shared" ref="M139:M146" si="64">H139/H$8</f>
        <v>2.0395825090430229E-2</v>
      </c>
    </row>
    <row r="140" spans="2:16" x14ac:dyDescent="0.25">
      <c r="B140" s="162" t="s">
        <v>113</v>
      </c>
      <c r="C140" s="163">
        <v>15410</v>
      </c>
      <c r="D140" s="163">
        <v>15093</v>
      </c>
      <c r="E140" s="163">
        <v>6042</v>
      </c>
      <c r="F140" s="163">
        <v>9298</v>
      </c>
      <c r="G140" s="163">
        <v>16587</v>
      </c>
      <c r="H140" s="163">
        <v>20785</v>
      </c>
      <c r="I140" s="164">
        <f t="shared" si="63"/>
        <v>0.25308976909628011</v>
      </c>
      <c r="J140" s="165">
        <f t="shared" si="60"/>
        <v>2.4400860642171467</v>
      </c>
      <c r="K140" s="163">
        <f t="shared" si="61"/>
        <v>4198</v>
      </c>
      <c r="L140" s="163">
        <f t="shared" si="62"/>
        <v>14743</v>
      </c>
      <c r="M140" s="164">
        <f t="shared" si="64"/>
        <v>4.0057377350901664E-3</v>
      </c>
    </row>
    <row r="141" spans="2:16" x14ac:dyDescent="0.25">
      <c r="B141" s="162" t="s">
        <v>116</v>
      </c>
      <c r="C141" s="163">
        <v>24474</v>
      </c>
      <c r="D141" s="163">
        <v>19622</v>
      </c>
      <c r="E141" s="163">
        <v>6586</v>
      </c>
      <c r="F141" s="163">
        <v>15246</v>
      </c>
      <c r="G141" s="163">
        <v>26940</v>
      </c>
      <c r="H141" s="163">
        <v>25089</v>
      </c>
      <c r="I141" s="164">
        <f t="shared" si="63"/>
        <v>-6.8708240534521181E-2</v>
      </c>
      <c r="J141" s="165">
        <f t="shared" si="60"/>
        <v>2.8094442757364106</v>
      </c>
      <c r="K141" s="163">
        <f t="shared" si="61"/>
        <v>-1851</v>
      </c>
      <c r="L141" s="163">
        <f t="shared" si="62"/>
        <v>18503</v>
      </c>
      <c r="M141" s="164">
        <f t="shared" si="64"/>
        <v>4.8352154936577903E-3</v>
      </c>
    </row>
    <row r="142" spans="2:16" x14ac:dyDescent="0.25">
      <c r="B142" s="162" t="s">
        <v>123</v>
      </c>
      <c r="C142" s="163">
        <v>4413</v>
      </c>
      <c r="D142" s="163">
        <v>3955</v>
      </c>
      <c r="E142" s="163">
        <v>1273</v>
      </c>
      <c r="F142" s="163">
        <v>4366</v>
      </c>
      <c r="G142" s="163">
        <v>9965</v>
      </c>
      <c r="H142" s="163">
        <v>8878</v>
      </c>
      <c r="I142" s="164">
        <f t="shared" si="63"/>
        <v>-0.10908178625188159</v>
      </c>
      <c r="J142" s="165">
        <f t="shared" si="60"/>
        <v>5.9740769835035348</v>
      </c>
      <c r="K142" s="163">
        <f t="shared" si="61"/>
        <v>-1087</v>
      </c>
      <c r="L142" s="163">
        <f t="shared" si="62"/>
        <v>7605</v>
      </c>
      <c r="M142" s="164">
        <f t="shared" si="64"/>
        <v>1.7109905995732737E-3</v>
      </c>
    </row>
    <row r="143" spans="2:16" x14ac:dyDescent="0.25">
      <c r="B143" s="162" t="s">
        <v>119</v>
      </c>
      <c r="C143" s="163">
        <v>4348</v>
      </c>
      <c r="D143" s="163">
        <v>4225</v>
      </c>
      <c r="E143" s="163">
        <v>1935</v>
      </c>
      <c r="F143" s="163">
        <v>3344</v>
      </c>
      <c r="G143" s="163">
        <v>4569</v>
      </c>
      <c r="H143" s="163">
        <v>5490</v>
      </c>
      <c r="I143" s="164">
        <f t="shared" si="63"/>
        <v>0.20157583716349303</v>
      </c>
      <c r="J143" s="165">
        <f t="shared" si="60"/>
        <v>1.8372093023255816</v>
      </c>
      <c r="K143" s="163">
        <f t="shared" si="61"/>
        <v>921</v>
      </c>
      <c r="L143" s="163">
        <f t="shared" si="62"/>
        <v>3555</v>
      </c>
      <c r="M143" s="164">
        <f t="shared" si="64"/>
        <v>1.0580466762398371E-3</v>
      </c>
    </row>
    <row r="144" spans="2:16" x14ac:dyDescent="0.25">
      <c r="B144" s="162" t="s">
        <v>128</v>
      </c>
      <c r="C144" s="163">
        <v>2096</v>
      </c>
      <c r="D144" s="163">
        <v>2428</v>
      </c>
      <c r="E144" s="163">
        <v>1979</v>
      </c>
      <c r="F144" s="163">
        <v>1422</v>
      </c>
      <c r="G144" s="163">
        <v>3324</v>
      </c>
      <c r="H144" s="163">
        <v>3691</v>
      </c>
      <c r="I144" s="164">
        <f t="shared" si="63"/>
        <v>0.11040914560770165</v>
      </c>
      <c r="J144" s="165">
        <f t="shared" si="60"/>
        <v>0.86508337544214253</v>
      </c>
      <c r="K144" s="163">
        <f t="shared" si="61"/>
        <v>367</v>
      </c>
      <c r="L144" s="163">
        <f t="shared" si="62"/>
        <v>1712</v>
      </c>
      <c r="M144" s="164">
        <f t="shared" si="64"/>
        <v>7.113388491805534E-4</v>
      </c>
    </row>
    <row r="145" spans="2:16" x14ac:dyDescent="0.25">
      <c r="B145" s="162" t="s">
        <v>131</v>
      </c>
      <c r="C145" s="163">
        <v>10395</v>
      </c>
      <c r="D145" s="163">
        <v>6221</v>
      </c>
      <c r="E145" s="163">
        <v>4050</v>
      </c>
      <c r="F145" s="163">
        <v>947</v>
      </c>
      <c r="G145" s="163">
        <v>2079</v>
      </c>
      <c r="H145" s="163">
        <v>2885</v>
      </c>
      <c r="I145" s="164">
        <f t="shared" si="63"/>
        <v>0.38768638768638763</v>
      </c>
      <c r="J145" s="165">
        <f t="shared" si="60"/>
        <v>-0.28765432098765431</v>
      </c>
      <c r="K145" s="163">
        <f t="shared" si="61"/>
        <v>806</v>
      </c>
      <c r="L145" s="163">
        <f t="shared" si="62"/>
        <v>-1165</v>
      </c>
      <c r="M145" s="164">
        <f t="shared" si="64"/>
        <v>5.560044919766721E-4</v>
      </c>
    </row>
    <row r="146" spans="2:16" x14ac:dyDescent="0.25">
      <c r="B146" s="168" t="s">
        <v>145</v>
      </c>
      <c r="C146" s="169">
        <f t="shared" ref="C146:H146" si="65">C138-SUM(C139:C145)</f>
        <v>48076</v>
      </c>
      <c r="D146" s="169">
        <f t="shared" si="65"/>
        <v>52520</v>
      </c>
      <c r="E146" s="169">
        <f t="shared" si="65"/>
        <v>21884</v>
      </c>
      <c r="F146" s="169">
        <f t="shared" si="65"/>
        <v>34040</v>
      </c>
      <c r="G146" s="169">
        <f t="shared" si="65"/>
        <v>68030</v>
      </c>
      <c r="H146" s="169">
        <f t="shared" si="65"/>
        <v>73928</v>
      </c>
      <c r="I146" s="170">
        <f t="shared" si="63"/>
        <v>8.6697045421137764E-2</v>
      </c>
      <c r="J146" s="171">
        <f t="shared" si="60"/>
        <v>2.3781758362273808</v>
      </c>
      <c r="K146" s="169">
        <f>H146-G146</f>
        <v>5898</v>
      </c>
      <c r="L146" s="169">
        <f t="shared" si="62"/>
        <v>52044</v>
      </c>
      <c r="M146" s="170">
        <f t="shared" si="64"/>
        <v>1.424759101658628E-2</v>
      </c>
    </row>
    <row r="147" spans="2:16" x14ac:dyDescent="0.25">
      <c r="B147" s="153" t="s">
        <v>53</v>
      </c>
      <c r="C147" s="151"/>
      <c r="D147" s="151"/>
      <c r="E147" s="151"/>
      <c r="F147" s="151"/>
      <c r="G147" s="151"/>
      <c r="H147" s="152"/>
      <c r="I147" s="152"/>
      <c r="J147" s="152"/>
      <c r="K147" s="152"/>
      <c r="L147" s="151"/>
      <c r="M147" s="151"/>
      <c r="N147" s="125"/>
      <c r="O147" s="125"/>
      <c r="P147" s="125"/>
    </row>
    <row r="148" spans="2:16" x14ac:dyDescent="0.25">
      <c r="B148" s="154" t="s">
        <v>68</v>
      </c>
      <c r="C148" s="155">
        <v>128565</v>
      </c>
      <c r="D148" s="155">
        <v>126097</v>
      </c>
      <c r="E148" s="155">
        <v>43425</v>
      </c>
      <c r="F148" s="155">
        <v>71959</v>
      </c>
      <c r="G148" s="155">
        <v>111437</v>
      </c>
      <c r="H148" s="155">
        <v>123198</v>
      </c>
      <c r="I148" s="156">
        <f>IFERROR(H148/G148-1,"-")</f>
        <v>0.10553945278498156</v>
      </c>
      <c r="J148" s="156">
        <f>IFERROR(H148/E148-1,"-")</f>
        <v>1.8370293609671848</v>
      </c>
      <c r="K148" s="155">
        <f>H148-G148</f>
        <v>11761</v>
      </c>
      <c r="L148" s="155">
        <f>H148-E148</f>
        <v>79773</v>
      </c>
      <c r="M148" s="156">
        <f>H148/H$8</f>
        <v>2.3743029948888057E-2</v>
      </c>
      <c r="N148" s="105"/>
      <c r="O148" s="105"/>
      <c r="P148" s="105"/>
    </row>
    <row r="149" spans="2:16" x14ac:dyDescent="0.25">
      <c r="B149" s="157" t="s">
        <v>97</v>
      </c>
      <c r="C149" s="158">
        <v>52082</v>
      </c>
      <c r="D149" s="158">
        <v>54208</v>
      </c>
      <c r="E149" s="158">
        <v>22164</v>
      </c>
      <c r="F149" s="158">
        <v>40392</v>
      </c>
      <c r="G149" s="158">
        <v>57756</v>
      </c>
      <c r="H149" s="158">
        <v>59696</v>
      </c>
      <c r="I149" s="159">
        <f>IFERROR(H149/G149-1,"-")</f>
        <v>3.3589583766188813E-2</v>
      </c>
      <c r="J149" s="160">
        <f t="shared" ref="J149:J160" si="66">IFERROR(H149/E149-1,"-")</f>
        <v>1.6933766468146545</v>
      </c>
      <c r="K149" s="158">
        <f t="shared" ref="K149:K159" si="67">H149-G149</f>
        <v>1940</v>
      </c>
      <c r="L149" s="158">
        <f t="shared" ref="L149:L160" si="68">H149-E149</f>
        <v>37532</v>
      </c>
      <c r="M149" s="159">
        <f>H149/H$8</f>
        <v>1.1504764004519729E-2</v>
      </c>
    </row>
    <row r="150" spans="2:16" x14ac:dyDescent="0.25">
      <c r="B150" s="162" t="s">
        <v>103</v>
      </c>
      <c r="C150" s="163">
        <v>31773</v>
      </c>
      <c r="D150" s="163">
        <v>32990</v>
      </c>
      <c r="E150" s="163">
        <v>14597</v>
      </c>
      <c r="F150" s="163">
        <v>32366</v>
      </c>
      <c r="G150" s="163">
        <v>41603</v>
      </c>
      <c r="H150" s="163">
        <v>44199</v>
      </c>
      <c r="I150" s="164">
        <f>IFERROR(H150/G150-1,"-")</f>
        <v>6.2399346200995076E-2</v>
      </c>
      <c r="J150" s="165">
        <f t="shared" si="66"/>
        <v>2.0279509488251009</v>
      </c>
      <c r="K150" s="163">
        <f t="shared" si="67"/>
        <v>2596</v>
      </c>
      <c r="L150" s="163">
        <f t="shared" si="68"/>
        <v>29602</v>
      </c>
      <c r="M150" s="164">
        <f>H150/H$8</f>
        <v>8.5181429951046543E-3</v>
      </c>
    </row>
    <row r="151" spans="2:16" x14ac:dyDescent="0.25">
      <c r="B151" s="162" t="s">
        <v>100</v>
      </c>
      <c r="C151" s="163">
        <v>20309</v>
      </c>
      <c r="D151" s="163">
        <v>21218</v>
      </c>
      <c r="E151" s="163">
        <v>7567</v>
      </c>
      <c r="F151" s="163">
        <v>8026</v>
      </c>
      <c r="G151" s="163">
        <v>16153</v>
      </c>
      <c r="H151" s="163">
        <v>15497</v>
      </c>
      <c r="I151" s="164">
        <f>IFERROR(H151/G151-1,"-")</f>
        <v>-4.0611651086485456E-2</v>
      </c>
      <c r="J151" s="165">
        <f t="shared" si="66"/>
        <v>1.0479714550019823</v>
      </c>
      <c r="K151" s="163">
        <f t="shared" si="67"/>
        <v>-656</v>
      </c>
      <c r="L151" s="163">
        <f t="shared" si="68"/>
        <v>7930</v>
      </c>
      <c r="M151" s="164">
        <f>H151/H$8</f>
        <v>2.9866210094150738E-3</v>
      </c>
    </row>
    <row r="152" spans="2:16" x14ac:dyDescent="0.25">
      <c r="B152" s="157" t="s">
        <v>107</v>
      </c>
      <c r="C152" s="158">
        <v>76483</v>
      </c>
      <c r="D152" s="158">
        <v>71889</v>
      </c>
      <c r="E152" s="158">
        <v>21261</v>
      </c>
      <c r="F152" s="158">
        <v>31567</v>
      </c>
      <c r="G152" s="158">
        <v>53681</v>
      </c>
      <c r="H152" s="158">
        <v>63502</v>
      </c>
      <c r="I152" s="159">
        <f>IFERROR(H152/G152-1,"-")</f>
        <v>0.18295113727389589</v>
      </c>
      <c r="J152" s="160">
        <f t="shared" si="66"/>
        <v>1.9867833121678191</v>
      </c>
      <c r="K152" s="158">
        <f t="shared" si="67"/>
        <v>9821</v>
      </c>
      <c r="L152" s="158">
        <f t="shared" si="68"/>
        <v>42241</v>
      </c>
      <c r="M152" s="159">
        <f>H152/H$8</f>
        <v>1.223826594436833E-2</v>
      </c>
    </row>
    <row r="153" spans="2:16" x14ac:dyDescent="0.25">
      <c r="B153" s="162" t="s">
        <v>110</v>
      </c>
      <c r="C153" s="163">
        <v>22776</v>
      </c>
      <c r="D153" s="163">
        <v>21798</v>
      </c>
      <c r="E153" s="163">
        <v>5789</v>
      </c>
      <c r="F153" s="163">
        <v>5609</v>
      </c>
      <c r="G153" s="163">
        <v>19238</v>
      </c>
      <c r="H153" s="163">
        <v>18996</v>
      </c>
      <c r="I153" s="164">
        <f t="shared" ref="I153:I160" si="69">IFERROR(H153/G153-1,"-")</f>
        <v>-1.2579270194406855E-2</v>
      </c>
      <c r="J153" s="165">
        <f t="shared" si="66"/>
        <v>2.2813957505614098</v>
      </c>
      <c r="K153" s="163">
        <f t="shared" si="67"/>
        <v>-242</v>
      </c>
      <c r="L153" s="163">
        <f t="shared" si="68"/>
        <v>13207</v>
      </c>
      <c r="M153" s="164">
        <f t="shared" ref="M153:M160" si="70">H153/H$8</f>
        <v>3.6609571333063649E-3</v>
      </c>
    </row>
    <row r="154" spans="2:16" x14ac:dyDescent="0.25">
      <c r="B154" s="162" t="s">
        <v>113</v>
      </c>
      <c r="C154" s="163">
        <v>22752</v>
      </c>
      <c r="D154" s="163">
        <v>18523</v>
      </c>
      <c r="E154" s="163">
        <v>5079</v>
      </c>
      <c r="F154" s="163">
        <v>8623</v>
      </c>
      <c r="G154" s="163">
        <v>11385</v>
      </c>
      <c r="H154" s="163">
        <v>12605</v>
      </c>
      <c r="I154" s="164">
        <f t="shared" si="69"/>
        <v>0.10715854194115071</v>
      </c>
      <c r="J154" s="165">
        <f t="shared" si="66"/>
        <v>1.4817877534947823</v>
      </c>
      <c r="K154" s="163">
        <f t="shared" si="67"/>
        <v>1220</v>
      </c>
      <c r="L154" s="163">
        <f t="shared" si="68"/>
        <v>7526</v>
      </c>
      <c r="M154" s="164">
        <f t="shared" si="70"/>
        <v>2.4292674597455638E-3</v>
      </c>
    </row>
    <row r="155" spans="2:16" x14ac:dyDescent="0.25">
      <c r="B155" s="162" t="s">
        <v>116</v>
      </c>
      <c r="C155" s="163">
        <v>11086</v>
      </c>
      <c r="D155" s="163">
        <v>9905</v>
      </c>
      <c r="E155" s="163">
        <v>2317</v>
      </c>
      <c r="F155" s="163">
        <v>5206</v>
      </c>
      <c r="G155" s="163">
        <v>6579</v>
      </c>
      <c r="H155" s="163">
        <v>10130</v>
      </c>
      <c r="I155" s="164">
        <f t="shared" si="69"/>
        <v>0.53974768201854384</v>
      </c>
      <c r="J155" s="165">
        <f t="shared" si="66"/>
        <v>3.3720328010358225</v>
      </c>
      <c r="K155" s="163">
        <f t="shared" si="67"/>
        <v>3551</v>
      </c>
      <c r="L155" s="163">
        <f t="shared" si="68"/>
        <v>7813</v>
      </c>
      <c r="M155" s="164">
        <f t="shared" si="70"/>
        <v>1.9522792040636702E-3</v>
      </c>
    </row>
    <row r="156" spans="2:16" x14ac:dyDescent="0.25">
      <c r="B156" s="162" t="s">
        <v>123</v>
      </c>
      <c r="C156" s="163">
        <v>1463</v>
      </c>
      <c r="D156" s="163">
        <v>1673</v>
      </c>
      <c r="E156" s="163">
        <v>600</v>
      </c>
      <c r="F156" s="163">
        <v>927</v>
      </c>
      <c r="G156" s="163">
        <v>1690</v>
      </c>
      <c r="H156" s="163">
        <v>2031</v>
      </c>
      <c r="I156" s="164">
        <f t="shared" si="69"/>
        <v>0.20177514792899398</v>
      </c>
      <c r="J156" s="165">
        <f t="shared" si="66"/>
        <v>2.3849999999999998</v>
      </c>
      <c r="K156" s="163">
        <f t="shared" si="67"/>
        <v>341</v>
      </c>
      <c r="L156" s="163">
        <f t="shared" si="68"/>
        <v>1431</v>
      </c>
      <c r="M156" s="164">
        <f t="shared" si="70"/>
        <v>3.9141945345047525E-4</v>
      </c>
    </row>
    <row r="157" spans="2:16" x14ac:dyDescent="0.25">
      <c r="B157" s="162" t="s">
        <v>119</v>
      </c>
      <c r="C157" s="163">
        <v>2483</v>
      </c>
      <c r="D157" s="163">
        <v>3007</v>
      </c>
      <c r="E157" s="163">
        <v>1505</v>
      </c>
      <c r="F157" s="163">
        <v>1749</v>
      </c>
      <c r="G157" s="163">
        <v>2959</v>
      </c>
      <c r="H157" s="163">
        <v>3062</v>
      </c>
      <c r="I157" s="164">
        <f t="shared" si="69"/>
        <v>3.480905711388993E-2</v>
      </c>
      <c r="J157" s="165">
        <f t="shared" si="66"/>
        <v>1.0345514950166113</v>
      </c>
      <c r="K157" s="163">
        <f t="shared" si="67"/>
        <v>103</v>
      </c>
      <c r="L157" s="163">
        <f t="shared" si="68"/>
        <v>1557</v>
      </c>
      <c r="M157" s="164">
        <f t="shared" si="70"/>
        <v>5.9011637935271061E-4</v>
      </c>
    </row>
    <row r="158" spans="2:16" x14ac:dyDescent="0.25">
      <c r="B158" s="162" t="s">
        <v>128</v>
      </c>
      <c r="C158" s="163">
        <v>443</v>
      </c>
      <c r="D158" s="163">
        <v>472</v>
      </c>
      <c r="E158" s="163">
        <v>354</v>
      </c>
      <c r="F158" s="163">
        <v>292</v>
      </c>
      <c r="G158" s="163">
        <v>497</v>
      </c>
      <c r="H158" s="163">
        <v>676</v>
      </c>
      <c r="I158" s="164">
        <f t="shared" si="69"/>
        <v>0.36016096579476864</v>
      </c>
      <c r="J158" s="165">
        <f t="shared" si="66"/>
        <v>0.90960451977401124</v>
      </c>
      <c r="K158" s="163">
        <f t="shared" si="67"/>
        <v>179</v>
      </c>
      <c r="L158" s="163">
        <f t="shared" si="68"/>
        <v>322</v>
      </c>
      <c r="M158" s="164">
        <f t="shared" si="70"/>
        <v>1.3028042862261018E-4</v>
      </c>
    </row>
    <row r="159" spans="2:16" x14ac:dyDescent="0.25">
      <c r="B159" s="162" t="s">
        <v>131</v>
      </c>
      <c r="C159" s="163">
        <v>1135</v>
      </c>
      <c r="D159" s="163">
        <v>1062</v>
      </c>
      <c r="E159" s="163">
        <v>441</v>
      </c>
      <c r="F159" s="163">
        <v>454</v>
      </c>
      <c r="G159" s="163">
        <v>656</v>
      </c>
      <c r="H159" s="163">
        <v>941</v>
      </c>
      <c r="I159" s="164">
        <f t="shared" si="69"/>
        <v>0.43445121951219523</v>
      </c>
      <c r="J159" s="165">
        <f t="shared" si="66"/>
        <v>1.1337868480725621</v>
      </c>
      <c r="K159" s="163">
        <f t="shared" si="67"/>
        <v>285</v>
      </c>
      <c r="L159" s="163">
        <f t="shared" si="68"/>
        <v>500</v>
      </c>
      <c r="M159" s="164">
        <f t="shared" si="70"/>
        <v>1.8135189842289373E-4</v>
      </c>
    </row>
    <row r="160" spans="2:16" x14ac:dyDescent="0.25">
      <c r="B160" s="168" t="s">
        <v>145</v>
      </c>
      <c r="C160" s="169">
        <f t="shared" ref="C160:H160" si="71">C152-SUM(C153:C159)</f>
        <v>14345</v>
      </c>
      <c r="D160" s="169">
        <f t="shared" si="71"/>
        <v>15449</v>
      </c>
      <c r="E160" s="169">
        <f t="shared" si="71"/>
        <v>5176</v>
      </c>
      <c r="F160" s="169">
        <f t="shared" si="71"/>
        <v>8707</v>
      </c>
      <c r="G160" s="169">
        <f t="shared" si="71"/>
        <v>10677</v>
      </c>
      <c r="H160" s="169">
        <f t="shared" si="71"/>
        <v>15061</v>
      </c>
      <c r="I160" s="170">
        <f t="shared" si="69"/>
        <v>0.41060222909056843</v>
      </c>
      <c r="J160" s="171">
        <f t="shared" si="66"/>
        <v>1.9097758887171561</v>
      </c>
      <c r="K160" s="169">
        <f>H160-G160</f>
        <v>4384</v>
      </c>
      <c r="L160" s="169">
        <f t="shared" si="68"/>
        <v>9885</v>
      </c>
      <c r="M160" s="170">
        <f t="shared" si="70"/>
        <v>2.9025939874040411E-3</v>
      </c>
    </row>
    <row r="161" spans="2:13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</row>
    <row r="162" spans="2:13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</row>
  </sheetData>
  <mergeCells count="2">
    <mergeCell ref="C5:M5"/>
    <mergeCell ref="Q5:AA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8365F7-B4D9-4D0B-97D3-A8BCDCC5875F}">
  <sheetPr>
    <tabColor theme="7" tint="0.79998168889431442"/>
  </sheetPr>
  <dimension ref="A1:V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1" width="13.7109375" customWidth="1"/>
    <col min="14" max="22" width="11.42578125" hidden="1" customWidth="1"/>
  </cols>
  <sheetData>
    <row r="1" spans="1:22" ht="42.75" customHeight="1" x14ac:dyDescent="0.25"/>
    <row r="2" spans="1:22" ht="18" customHeight="1" x14ac:dyDescent="0.25"/>
    <row r="3" spans="1:22" x14ac:dyDescent="0.25">
      <c r="B3" s="56"/>
    </row>
    <row r="6" spans="1:22" ht="42" customHeight="1" thickBot="1" x14ac:dyDescent="0.3">
      <c r="B6" s="267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67"/>
      <c r="D6" s="267"/>
      <c r="E6" s="267"/>
      <c r="F6" s="267"/>
      <c r="G6" s="267"/>
      <c r="H6" s="267"/>
      <c r="I6" s="267"/>
      <c r="J6" s="267"/>
      <c r="K6" s="267"/>
      <c r="N6" s="267" t="s">
        <v>254</v>
      </c>
      <c r="O6" s="267"/>
      <c r="P6" s="267"/>
      <c r="Q6" s="267"/>
      <c r="R6" s="267"/>
      <c r="S6" s="267"/>
      <c r="T6" s="267"/>
      <c r="U6" s="267"/>
      <c r="V6" s="267"/>
    </row>
    <row r="7" spans="1:22" ht="6" customHeight="1" x14ac:dyDescent="0.25"/>
    <row r="8" spans="1:22" ht="15.75" x14ac:dyDescent="0.25">
      <c r="B8" s="143"/>
      <c r="C8" s="299" t="s">
        <v>43</v>
      </c>
      <c r="D8" s="300"/>
      <c r="E8" s="300"/>
      <c r="F8" s="300"/>
      <c r="G8" s="300"/>
      <c r="H8" s="300"/>
      <c r="I8" s="300"/>
      <c r="J8" s="300"/>
      <c r="K8" s="300"/>
    </row>
    <row r="9" spans="1:22" s="144" customFormat="1" ht="72" customHeight="1" x14ac:dyDescent="0.25">
      <c r="A9"/>
      <c r="B9" s="145"/>
      <c r="C9" s="172" t="s">
        <v>218</v>
      </c>
      <c r="D9" s="172" t="s">
        <v>229</v>
      </c>
      <c r="E9" s="172" t="s">
        <v>219</v>
      </c>
      <c r="F9" s="172" t="s">
        <v>220</v>
      </c>
      <c r="G9" s="172" t="s">
        <v>221</v>
      </c>
      <c r="H9" s="172" t="s">
        <v>222</v>
      </c>
      <c r="I9" s="173" t="str">
        <f>CONCATENATE("var. ",RIGHT(H9,2),"/",RIGHT(G9,2))</f>
        <v>var. 24/23</v>
      </c>
      <c r="J9" s="173" t="str">
        <f>CONCATENATE("var. ",RIGHT(H9,2),"/",RIGHT(C9,2))</f>
        <v>var. 24/19</v>
      </c>
      <c r="K9" s="173" t="str">
        <f>CONCATENATE("Cuota s/ total lugares de residencia ",RIGHT(H9,4))</f>
        <v>Cuota s/ total lugares de residencia 2024</v>
      </c>
      <c r="N9" s="145"/>
      <c r="O9" s="172" t="s">
        <v>218</v>
      </c>
      <c r="P9" s="172" t="s">
        <v>219</v>
      </c>
      <c r="Q9" s="172" t="s">
        <v>220</v>
      </c>
      <c r="R9" s="172" t="s">
        <v>221</v>
      </c>
      <c r="S9" s="172" t="s">
        <v>222</v>
      </c>
      <c r="T9" s="173" t="str">
        <f>CONCATENATE("var. ",RIGHT(S9,2),"/",RIGHT(R9,2))</f>
        <v>var. 24/23</v>
      </c>
      <c r="U9" s="173" t="str">
        <f>CONCATENATE("var. ",RIGHT(S9,2),"/",RIGHT(O9,2))</f>
        <v>var. 24/19</v>
      </c>
      <c r="V9" s="173" t="str">
        <f>CONCATENATE("Cuota s/ total lugares de residencia ",RIGHT(S9,4))</f>
        <v>Cuota s/ total lugares de residencia 2024</v>
      </c>
    </row>
    <row r="10" spans="1:22" x14ac:dyDescent="0.25">
      <c r="B10" s="150" t="s">
        <v>43</v>
      </c>
      <c r="C10" s="151"/>
      <c r="D10" s="151"/>
      <c r="E10" s="151"/>
      <c r="F10" s="151"/>
      <c r="G10" s="151"/>
      <c r="H10" s="151"/>
      <c r="I10" s="152"/>
      <c r="J10" s="152"/>
      <c r="K10" s="152"/>
      <c r="N10" s="153" t="s">
        <v>47</v>
      </c>
      <c r="O10" s="174"/>
      <c r="P10" s="174"/>
      <c r="Q10" s="174"/>
      <c r="R10" s="174"/>
      <c r="S10" s="174"/>
      <c r="T10" s="175"/>
      <c r="U10" s="175"/>
      <c r="V10" s="175"/>
    </row>
    <row r="11" spans="1:22" x14ac:dyDescent="0.25">
      <c r="B11" s="154" t="s">
        <v>68</v>
      </c>
      <c r="C11" s="176">
        <v>461475</v>
      </c>
      <c r="D11" s="176">
        <v>123422</v>
      </c>
      <c r="E11" s="176">
        <v>325738</v>
      </c>
      <c r="F11" s="176">
        <v>465229</v>
      </c>
      <c r="G11" s="176">
        <v>499749</v>
      </c>
      <c r="H11" s="176">
        <v>518511</v>
      </c>
      <c r="I11" s="177">
        <f t="shared" ref="I11:I23" si="0">IFERROR(H11/G11-1,"-")</f>
        <v>3.7542846508947569E-2</v>
      </c>
      <c r="J11" s="177">
        <f t="shared" ref="J11:J23" si="1">IFERROR(H11/C11-1,"-")</f>
        <v>0.12359499431171783</v>
      </c>
      <c r="K11" s="177">
        <f>H11/H11</f>
        <v>1</v>
      </c>
      <c r="L11" s="79"/>
      <c r="M11" s="79"/>
      <c r="N11" s="154" t="s">
        <v>68</v>
      </c>
      <c r="O11" s="176">
        <v>14155</v>
      </c>
      <c r="P11" s="176">
        <v>9924</v>
      </c>
      <c r="Q11" s="176">
        <v>13134</v>
      </c>
      <c r="R11" s="176">
        <v>18421</v>
      </c>
      <c r="S11" s="176">
        <v>19553</v>
      </c>
      <c r="T11" s="177">
        <f t="shared" ref="T11:T23" si="2">IFERROR(S11/R11-1,"-")</f>
        <v>6.1451604147440442E-2</v>
      </c>
      <c r="U11" s="177">
        <f t="shared" ref="U11:U23" si="3">IFERROR(S11/O11-1,"-")</f>
        <v>0.3813493465206641</v>
      </c>
      <c r="V11" s="177">
        <f>S11/S11</f>
        <v>1</v>
      </c>
    </row>
    <row r="12" spans="1:22" x14ac:dyDescent="0.25">
      <c r="B12" s="157" t="s">
        <v>97</v>
      </c>
      <c r="C12" s="158">
        <v>107730</v>
      </c>
      <c r="D12" s="158">
        <v>78206</v>
      </c>
      <c r="E12" s="158">
        <v>107944</v>
      </c>
      <c r="F12" s="158">
        <v>106792</v>
      </c>
      <c r="G12" s="158">
        <v>113306</v>
      </c>
      <c r="H12" s="158">
        <v>112486</v>
      </c>
      <c r="I12" s="159">
        <f t="shared" si="0"/>
        <v>-7.2370395212962846E-3</v>
      </c>
      <c r="J12" s="160">
        <f t="shared" si="1"/>
        <v>4.4147405550914343E-2</v>
      </c>
      <c r="K12" s="159">
        <f>H12/H11</f>
        <v>0.21694043135054031</v>
      </c>
      <c r="L12" s="79"/>
      <c r="M12" s="79"/>
      <c r="N12" s="157" t="s">
        <v>97</v>
      </c>
      <c r="O12" s="158">
        <v>6768</v>
      </c>
      <c r="P12" s="158">
        <v>5017</v>
      </c>
      <c r="Q12" s="158">
        <v>1381</v>
      </c>
      <c r="R12" s="158">
        <v>9816</v>
      </c>
      <c r="S12" s="158">
        <v>7884</v>
      </c>
      <c r="T12" s="159">
        <f t="shared" si="2"/>
        <v>-0.19682151589242058</v>
      </c>
      <c r="U12" s="160">
        <f t="shared" si="3"/>
        <v>0.16489361702127669</v>
      </c>
      <c r="V12" s="159">
        <f>S12/S11</f>
        <v>0.40321178335805247</v>
      </c>
    </row>
    <row r="13" spans="1:22" x14ac:dyDescent="0.25">
      <c r="B13" s="162" t="s">
        <v>103</v>
      </c>
      <c r="C13" s="163">
        <v>40072</v>
      </c>
      <c r="D13" s="163">
        <v>33289</v>
      </c>
      <c r="E13" s="163">
        <v>46433</v>
      </c>
      <c r="F13" s="163">
        <v>39705</v>
      </c>
      <c r="G13" s="163">
        <v>48831</v>
      </c>
      <c r="H13" s="163">
        <v>44712</v>
      </c>
      <c r="I13" s="164">
        <f t="shared" si="0"/>
        <v>-8.4352153345211067E-2</v>
      </c>
      <c r="J13" s="165">
        <f t="shared" si="1"/>
        <v>0.11579157516470362</v>
      </c>
      <c r="K13" s="164">
        <f>H13/H11</f>
        <v>8.6231536071558756E-2</v>
      </c>
      <c r="L13" s="79"/>
      <c r="M13" s="79"/>
      <c r="N13" s="162" t="s">
        <v>103</v>
      </c>
      <c r="O13" s="163">
        <v>3707</v>
      </c>
      <c r="P13" s="163">
        <v>3373</v>
      </c>
      <c r="Q13" s="163">
        <v>286</v>
      </c>
      <c r="R13" s="163">
        <v>7748</v>
      </c>
      <c r="S13" s="163">
        <v>5350</v>
      </c>
      <c r="T13" s="164">
        <f t="shared" si="2"/>
        <v>-0.30949922560660814</v>
      </c>
      <c r="U13" s="165">
        <f t="shared" si="3"/>
        <v>0.44321553817102788</v>
      </c>
      <c r="V13" s="164">
        <f>S13/S11</f>
        <v>0.27361530199969314</v>
      </c>
    </row>
    <row r="14" spans="1:22" x14ac:dyDescent="0.25">
      <c r="B14" s="162" t="s">
        <v>100</v>
      </c>
      <c r="C14" s="163">
        <v>67658</v>
      </c>
      <c r="D14" s="163">
        <v>44917</v>
      </c>
      <c r="E14" s="163">
        <v>61511</v>
      </c>
      <c r="F14" s="163">
        <v>67087</v>
      </c>
      <c r="G14" s="163">
        <v>64475</v>
      </c>
      <c r="H14" s="163">
        <v>67774</v>
      </c>
      <c r="I14" s="164">
        <f t="shared" si="0"/>
        <v>5.1167119038386888E-2</v>
      </c>
      <c r="J14" s="165">
        <f t="shared" si="1"/>
        <v>1.7145053060982907E-3</v>
      </c>
      <c r="K14" s="164">
        <f>H14/H11</f>
        <v>0.13070889527898155</v>
      </c>
      <c r="L14" s="79"/>
      <c r="M14" s="79"/>
      <c r="N14" s="162" t="s">
        <v>100</v>
      </c>
      <c r="O14" s="163">
        <v>3061</v>
      </c>
      <c r="P14" s="163">
        <v>1644</v>
      </c>
      <c r="Q14" s="163">
        <v>1095</v>
      </c>
      <c r="R14" s="163">
        <v>2068</v>
      </c>
      <c r="S14" s="163">
        <v>2534</v>
      </c>
      <c r="T14" s="164">
        <f t="shared" si="2"/>
        <v>0.22533849129593819</v>
      </c>
      <c r="U14" s="165">
        <f t="shared" si="3"/>
        <v>-0.17216595883698138</v>
      </c>
      <c r="V14" s="164">
        <f>S14/S11</f>
        <v>0.12959648135835933</v>
      </c>
    </row>
    <row r="15" spans="1:22" x14ac:dyDescent="0.25">
      <c r="B15" s="157" t="s">
        <v>107</v>
      </c>
      <c r="C15" s="158">
        <v>353745</v>
      </c>
      <c r="D15" s="158">
        <v>45216</v>
      </c>
      <c r="E15" s="158">
        <v>217794</v>
      </c>
      <c r="F15" s="158">
        <v>358437</v>
      </c>
      <c r="G15" s="158">
        <v>386443</v>
      </c>
      <c r="H15" s="158">
        <v>406025</v>
      </c>
      <c r="I15" s="159">
        <f t="shared" si="0"/>
        <v>5.067241481926188E-2</v>
      </c>
      <c r="J15" s="160">
        <f t="shared" si="1"/>
        <v>0.14779007477137496</v>
      </c>
      <c r="K15" s="159">
        <f>H15/H11</f>
        <v>0.78305956864945969</v>
      </c>
      <c r="L15" s="79"/>
      <c r="M15" s="79"/>
      <c r="N15" s="157" t="s">
        <v>107</v>
      </c>
      <c r="O15" s="158">
        <v>7387</v>
      </c>
      <c r="P15" s="158">
        <v>4907</v>
      </c>
      <c r="Q15" s="158">
        <v>11753</v>
      </c>
      <c r="R15" s="158">
        <v>8605</v>
      </c>
      <c r="S15" s="158">
        <v>11669</v>
      </c>
      <c r="T15" s="159">
        <f t="shared" si="2"/>
        <v>0.35607205113306217</v>
      </c>
      <c r="U15" s="160">
        <f t="shared" si="3"/>
        <v>0.5796669825368892</v>
      </c>
      <c r="V15" s="159">
        <f>S15/S11</f>
        <v>0.59678821664194748</v>
      </c>
    </row>
    <row r="16" spans="1:22" x14ac:dyDescent="0.25">
      <c r="B16" s="162" t="s">
        <v>110</v>
      </c>
      <c r="C16" s="163">
        <v>178903</v>
      </c>
      <c r="D16" s="163">
        <v>12290</v>
      </c>
      <c r="E16" s="163">
        <v>77013</v>
      </c>
      <c r="F16" s="163">
        <v>190060</v>
      </c>
      <c r="G16" s="163">
        <v>208939</v>
      </c>
      <c r="H16" s="163">
        <v>216324</v>
      </c>
      <c r="I16" s="164">
        <f t="shared" si="0"/>
        <v>3.5345244305754253E-2</v>
      </c>
      <c r="J16" s="165">
        <f t="shared" si="1"/>
        <v>0.20916921460232629</v>
      </c>
      <c r="K16" s="164">
        <f>H16/H11</f>
        <v>0.41720233514814536</v>
      </c>
      <c r="L16" s="79"/>
      <c r="M16" s="79"/>
      <c r="N16" s="162" t="s">
        <v>110</v>
      </c>
      <c r="O16" s="163">
        <v>2707</v>
      </c>
      <c r="P16" s="163">
        <v>2258</v>
      </c>
      <c r="Q16" s="163">
        <v>5708</v>
      </c>
      <c r="R16" s="163">
        <v>3480</v>
      </c>
      <c r="S16" s="163">
        <v>5692</v>
      </c>
      <c r="T16" s="164">
        <f t="shared" si="2"/>
        <v>0.63563218390804588</v>
      </c>
      <c r="U16" s="165">
        <f t="shared" si="3"/>
        <v>1.1026967122275582</v>
      </c>
      <c r="V16" s="164">
        <f>S16/S11</f>
        <v>0.29110622410883241</v>
      </c>
    </row>
    <row r="17" spans="1:22" x14ac:dyDescent="0.25">
      <c r="B17" s="162" t="s">
        <v>113</v>
      </c>
      <c r="C17" s="163">
        <v>49048</v>
      </c>
      <c r="D17" s="163">
        <v>3983</v>
      </c>
      <c r="E17" s="163">
        <v>35334</v>
      </c>
      <c r="F17" s="163">
        <v>35336</v>
      </c>
      <c r="G17" s="163">
        <v>38233</v>
      </c>
      <c r="H17" s="163">
        <v>37362</v>
      </c>
      <c r="I17" s="164">
        <f t="shared" si="0"/>
        <v>-2.2781366882012932E-2</v>
      </c>
      <c r="J17" s="165">
        <f t="shared" si="1"/>
        <v>-0.23825640189202413</v>
      </c>
      <c r="K17" s="164">
        <f>H17/H11</f>
        <v>7.2056330531078419E-2</v>
      </c>
      <c r="L17" s="79"/>
      <c r="M17" s="79"/>
      <c r="N17" s="162" t="s">
        <v>113</v>
      </c>
      <c r="O17" s="163">
        <v>1326</v>
      </c>
      <c r="P17" s="163">
        <v>578</v>
      </c>
      <c r="Q17" s="163">
        <v>289</v>
      </c>
      <c r="R17" s="163">
        <v>835</v>
      </c>
      <c r="S17" s="163">
        <v>580</v>
      </c>
      <c r="T17" s="164">
        <f t="shared" si="2"/>
        <v>-0.30538922155688619</v>
      </c>
      <c r="U17" s="165">
        <f t="shared" si="3"/>
        <v>-0.56259426847662142</v>
      </c>
      <c r="V17" s="164">
        <f>S17/S11</f>
        <v>2.9662967319592903E-2</v>
      </c>
    </row>
    <row r="18" spans="1:22" x14ac:dyDescent="0.25">
      <c r="B18" s="162" t="s">
        <v>116</v>
      </c>
      <c r="C18" s="163">
        <v>14012</v>
      </c>
      <c r="D18" s="163">
        <v>2626</v>
      </c>
      <c r="E18" s="163">
        <v>11705</v>
      </c>
      <c r="F18" s="163">
        <v>16234</v>
      </c>
      <c r="G18" s="163">
        <v>18305</v>
      </c>
      <c r="H18" s="163">
        <v>17983</v>
      </c>
      <c r="I18" s="164">
        <f t="shared" si="0"/>
        <v>-1.7590822179732291E-2</v>
      </c>
      <c r="J18" s="165">
        <f t="shared" si="1"/>
        <v>0.2833999429060805</v>
      </c>
      <c r="K18" s="164">
        <f>H18/H11</f>
        <v>3.4682002889041892E-2</v>
      </c>
      <c r="L18" s="79"/>
      <c r="M18" s="79"/>
      <c r="N18" s="162" t="s">
        <v>116</v>
      </c>
      <c r="O18" s="163">
        <v>762</v>
      </c>
      <c r="P18" s="163">
        <v>438</v>
      </c>
      <c r="Q18" s="163">
        <v>1556</v>
      </c>
      <c r="R18" s="163">
        <v>323</v>
      </c>
      <c r="S18" s="163">
        <v>1041</v>
      </c>
      <c r="T18" s="164">
        <f t="shared" si="2"/>
        <v>2.2229102167182662</v>
      </c>
      <c r="U18" s="165">
        <f t="shared" si="3"/>
        <v>0.36614173228346458</v>
      </c>
      <c r="V18" s="164">
        <f>S18/S11</f>
        <v>5.3239912033958982E-2</v>
      </c>
    </row>
    <row r="19" spans="1:22" x14ac:dyDescent="0.25">
      <c r="B19" s="162" t="s">
        <v>123</v>
      </c>
      <c r="C19" s="163">
        <v>12530</v>
      </c>
      <c r="D19" s="163">
        <v>626</v>
      </c>
      <c r="E19" s="163">
        <v>16171</v>
      </c>
      <c r="F19" s="163">
        <v>17018</v>
      </c>
      <c r="G19" s="163">
        <v>17333</v>
      </c>
      <c r="H19" s="163">
        <v>16397</v>
      </c>
      <c r="I19" s="164">
        <f t="shared" si="0"/>
        <v>-5.4001038481509278E-2</v>
      </c>
      <c r="J19" s="165">
        <f t="shared" si="1"/>
        <v>0.3086193136472466</v>
      </c>
      <c r="K19" s="164">
        <f>H19/H11</f>
        <v>3.1623244251327357E-2</v>
      </c>
      <c r="L19" s="79"/>
      <c r="M19" s="79"/>
      <c r="N19" s="162" t="s">
        <v>123</v>
      </c>
      <c r="O19" s="163">
        <v>64</v>
      </c>
      <c r="P19" s="163">
        <v>432</v>
      </c>
      <c r="Q19" s="163">
        <v>194</v>
      </c>
      <c r="R19" s="163">
        <v>319</v>
      </c>
      <c r="S19" s="163">
        <v>527</v>
      </c>
      <c r="T19" s="164">
        <f t="shared" si="2"/>
        <v>0.65203761755485901</v>
      </c>
      <c r="U19" s="165">
        <f t="shared" si="3"/>
        <v>7.234375</v>
      </c>
      <c r="V19" s="164">
        <f>S19/S11</f>
        <v>2.6952385823147344E-2</v>
      </c>
    </row>
    <row r="20" spans="1:22" x14ac:dyDescent="0.25">
      <c r="B20" s="162" t="s">
        <v>119</v>
      </c>
      <c r="C20" s="163">
        <v>12175</v>
      </c>
      <c r="D20" s="163">
        <v>9333</v>
      </c>
      <c r="E20" s="163">
        <v>14403</v>
      </c>
      <c r="F20" s="163">
        <v>12868</v>
      </c>
      <c r="G20" s="163">
        <v>13370</v>
      </c>
      <c r="H20" s="163">
        <v>13293</v>
      </c>
      <c r="I20" s="164">
        <f t="shared" si="0"/>
        <v>-5.7591623036649109E-3</v>
      </c>
      <c r="J20" s="165">
        <f t="shared" si="1"/>
        <v>9.1827515400410675E-2</v>
      </c>
      <c r="K20" s="164">
        <f>H20/H11</f>
        <v>2.5636871734640153E-2</v>
      </c>
      <c r="L20" s="79"/>
      <c r="M20" s="79"/>
      <c r="N20" s="162" t="s">
        <v>119</v>
      </c>
      <c r="O20" s="163">
        <v>125</v>
      </c>
      <c r="P20" s="163">
        <v>108</v>
      </c>
      <c r="Q20" s="163">
        <v>393</v>
      </c>
      <c r="R20" s="163">
        <v>58</v>
      </c>
      <c r="S20" s="163">
        <v>290</v>
      </c>
      <c r="T20" s="164">
        <f t="shared" si="2"/>
        <v>4</v>
      </c>
      <c r="U20" s="165">
        <f t="shared" si="3"/>
        <v>1.3199999999999998</v>
      </c>
      <c r="V20" s="164">
        <f>S20/S11</f>
        <v>1.4831483659796451E-2</v>
      </c>
    </row>
    <row r="21" spans="1:22" x14ac:dyDescent="0.25">
      <c r="B21" s="162" t="s">
        <v>128</v>
      </c>
      <c r="C21" s="163">
        <v>2171</v>
      </c>
      <c r="D21" s="163">
        <v>53</v>
      </c>
      <c r="E21" s="163">
        <v>1052</v>
      </c>
      <c r="F21" s="163">
        <v>1557</v>
      </c>
      <c r="G21" s="163">
        <v>1535</v>
      </c>
      <c r="H21" s="163">
        <v>1846</v>
      </c>
      <c r="I21" s="164">
        <f t="shared" si="0"/>
        <v>0.20260586319218232</v>
      </c>
      <c r="J21" s="165">
        <f t="shared" si="1"/>
        <v>-0.14970059880239517</v>
      </c>
      <c r="K21" s="164">
        <f>H21/H11</f>
        <v>3.5601944799628165E-3</v>
      </c>
      <c r="L21" s="79"/>
      <c r="M21" s="79"/>
      <c r="N21" s="162" t="s">
        <v>128</v>
      </c>
      <c r="O21" s="163">
        <v>6</v>
      </c>
      <c r="P21" s="163">
        <v>22</v>
      </c>
      <c r="Q21" s="163">
        <v>14</v>
      </c>
      <c r="R21" s="163">
        <v>6</v>
      </c>
      <c r="S21" s="163">
        <v>33</v>
      </c>
      <c r="T21" s="164">
        <f t="shared" si="2"/>
        <v>4.5</v>
      </c>
      <c r="U21" s="165">
        <f t="shared" si="3"/>
        <v>4.5</v>
      </c>
      <c r="V21" s="164">
        <f>S21/S11</f>
        <v>1.6877205543906306E-3</v>
      </c>
    </row>
    <row r="22" spans="1:22" x14ac:dyDescent="0.25">
      <c r="A22" s="167"/>
      <c r="B22" s="162" t="s">
        <v>131</v>
      </c>
      <c r="C22" s="163">
        <v>1515</v>
      </c>
      <c r="D22" s="163">
        <v>136</v>
      </c>
      <c r="E22" s="163">
        <v>320</v>
      </c>
      <c r="F22" s="163">
        <v>821</v>
      </c>
      <c r="G22" s="163">
        <v>1131</v>
      </c>
      <c r="H22" s="163">
        <v>638</v>
      </c>
      <c r="I22" s="164">
        <f t="shared" si="0"/>
        <v>-0.4358974358974359</v>
      </c>
      <c r="J22" s="165">
        <f t="shared" si="1"/>
        <v>-0.5788778877887788</v>
      </c>
      <c r="K22" s="164">
        <f>H22/H11</f>
        <v>1.2304464129015585E-3</v>
      </c>
      <c r="L22" s="79"/>
      <c r="M22" s="79"/>
      <c r="N22" s="162" t="s">
        <v>131</v>
      </c>
      <c r="O22" s="163">
        <v>15</v>
      </c>
      <c r="P22" s="163">
        <v>7</v>
      </c>
      <c r="Q22" s="163">
        <v>13</v>
      </c>
      <c r="R22" s="163">
        <v>8</v>
      </c>
      <c r="S22" s="163">
        <v>47</v>
      </c>
      <c r="T22" s="164">
        <f t="shared" si="2"/>
        <v>4.875</v>
      </c>
      <c r="U22" s="165">
        <f t="shared" si="3"/>
        <v>2.1333333333333333</v>
      </c>
      <c r="V22" s="164">
        <f>S22/S11</f>
        <v>2.4037232138290798E-3</v>
      </c>
    </row>
    <row r="23" spans="1:22" x14ac:dyDescent="0.25">
      <c r="B23" s="168" t="s">
        <v>145</v>
      </c>
      <c r="C23" s="169">
        <f t="shared" ref="C23:H23" si="4">C15-SUM(C16:C22)</f>
        <v>83391</v>
      </c>
      <c r="D23" s="169">
        <f t="shared" si="4"/>
        <v>16169</v>
      </c>
      <c r="E23" s="169">
        <f t="shared" si="4"/>
        <v>61796</v>
      </c>
      <c r="F23" s="169">
        <f t="shared" si="4"/>
        <v>84543</v>
      </c>
      <c r="G23" s="169">
        <f t="shared" si="4"/>
        <v>87597</v>
      </c>
      <c r="H23" s="169">
        <f t="shared" si="4"/>
        <v>102182</v>
      </c>
      <c r="I23" s="170">
        <f t="shared" si="0"/>
        <v>0.16650113588364901</v>
      </c>
      <c r="J23" s="171">
        <f t="shared" si="1"/>
        <v>0.2253360674413305</v>
      </c>
      <c r="K23" s="170">
        <f>H23/H11</f>
        <v>0.19706814320236216</v>
      </c>
      <c r="L23" s="125"/>
      <c r="M23" s="125"/>
      <c r="N23" s="168" t="s">
        <v>145</v>
      </c>
      <c r="O23" s="169">
        <f>O15-SUM(O16:O22)</f>
        <v>2382</v>
      </c>
      <c r="P23" s="169">
        <f>P15-SUM(P16:P22)</f>
        <v>1064</v>
      </c>
      <c r="Q23" s="169">
        <f>Q15-SUM(Q16:Q22)</f>
        <v>3586</v>
      </c>
      <c r="R23" s="169">
        <f>R15-SUM(R16:R22)</f>
        <v>3576</v>
      </c>
      <c r="S23" s="169">
        <f>S15-SUM(S16:S22)</f>
        <v>3459</v>
      </c>
      <c r="T23" s="170">
        <f t="shared" si="2"/>
        <v>-3.2718120805369177E-2</v>
      </c>
      <c r="U23" s="171">
        <f t="shared" si="3"/>
        <v>0.45214105793450887</v>
      </c>
      <c r="V23" s="170">
        <f>S23/S11</f>
        <v>0.17690379992839975</v>
      </c>
    </row>
    <row r="24" spans="1:22" x14ac:dyDescent="0.25">
      <c r="B24" s="153" t="s">
        <v>44</v>
      </c>
      <c r="C24" s="174"/>
      <c r="D24" s="174"/>
      <c r="E24" s="174"/>
      <c r="F24" s="174"/>
      <c r="G24" s="174"/>
      <c r="H24" s="174"/>
      <c r="I24" s="175"/>
      <c r="J24" s="175"/>
      <c r="K24" s="175"/>
      <c r="L24" s="105"/>
      <c r="M24" s="105"/>
      <c r="N24" s="105"/>
      <c r="O24" s="105"/>
      <c r="P24" s="105"/>
      <c r="Q24" s="105"/>
      <c r="R24" s="105"/>
      <c r="S24" s="105"/>
      <c r="T24" s="105"/>
      <c r="U24" s="105"/>
    </row>
    <row r="25" spans="1:22" x14ac:dyDescent="0.25">
      <c r="B25" s="154" t="s">
        <v>68</v>
      </c>
      <c r="C25" s="176">
        <v>168508</v>
      </c>
      <c r="D25" s="176">
        <v>42210</v>
      </c>
      <c r="E25" s="176">
        <v>126117</v>
      </c>
      <c r="F25" s="176">
        <v>171345</v>
      </c>
      <c r="G25" s="176">
        <v>183654</v>
      </c>
      <c r="H25" s="176">
        <v>181999</v>
      </c>
      <c r="I25" s="177">
        <f t="shared" ref="I25:I37" si="5">IFERROR(H25/G25-1,"-")</f>
        <v>-9.0115107756977286E-3</v>
      </c>
      <c r="J25" s="177">
        <f t="shared" ref="J25:J37" si="6">IFERROR(H25/C25-1,"-")</f>
        <v>8.0061480760557302E-2</v>
      </c>
      <c r="K25" s="177">
        <f>H25/H25</f>
        <v>1</v>
      </c>
    </row>
    <row r="26" spans="1:22" x14ac:dyDescent="0.25">
      <c r="B26" s="157" t="s">
        <v>97</v>
      </c>
      <c r="C26" s="158">
        <v>26790</v>
      </c>
      <c r="D26" s="158">
        <v>26343</v>
      </c>
      <c r="E26" s="158">
        <v>30586</v>
      </c>
      <c r="F26" s="158">
        <v>22949</v>
      </c>
      <c r="G26" s="158">
        <v>20260</v>
      </c>
      <c r="H26" s="158">
        <v>18598</v>
      </c>
      <c r="I26" s="159">
        <f t="shared" si="5"/>
        <v>-8.2033563672260557E-2</v>
      </c>
      <c r="J26" s="160">
        <f t="shared" si="6"/>
        <v>-0.30578574094811495</v>
      </c>
      <c r="K26" s="159">
        <f>H26/H25</f>
        <v>0.1021873746559047</v>
      </c>
    </row>
    <row r="27" spans="1:22" x14ac:dyDescent="0.25">
      <c r="B27" s="162" t="s">
        <v>103</v>
      </c>
      <c r="C27" s="163">
        <v>13995</v>
      </c>
      <c r="D27" s="163">
        <v>16000</v>
      </c>
      <c r="E27" s="163">
        <v>12846</v>
      </c>
      <c r="F27" s="163">
        <v>8758</v>
      </c>
      <c r="G27" s="163">
        <v>7870</v>
      </c>
      <c r="H27" s="163">
        <v>6503</v>
      </c>
      <c r="I27" s="164">
        <f t="shared" si="5"/>
        <v>-0.17369758576874206</v>
      </c>
      <c r="J27" s="165">
        <f t="shared" si="6"/>
        <v>-0.53533404787424077</v>
      </c>
      <c r="K27" s="164">
        <f>H27/H25</f>
        <v>3.5730965554755793E-2</v>
      </c>
    </row>
    <row r="28" spans="1:22" x14ac:dyDescent="0.25">
      <c r="B28" s="162" t="s">
        <v>100</v>
      </c>
      <c r="C28" s="163">
        <v>12795</v>
      </c>
      <c r="D28" s="163">
        <v>10343</v>
      </c>
      <c r="E28" s="163">
        <v>17740</v>
      </c>
      <c r="F28" s="163">
        <v>14191</v>
      </c>
      <c r="G28" s="163">
        <v>12390</v>
      </c>
      <c r="H28" s="163">
        <v>12095</v>
      </c>
      <c r="I28" s="164">
        <f t="shared" si="5"/>
        <v>-2.3809523809523836E-2</v>
      </c>
      <c r="J28" s="165">
        <f t="shared" si="6"/>
        <v>-5.4708870652598662E-2</v>
      </c>
      <c r="K28" s="164">
        <f>H28/H25</f>
        <v>6.6456409101148903E-2</v>
      </c>
    </row>
    <row r="29" spans="1:22" x14ac:dyDescent="0.25">
      <c r="B29" s="157" t="s">
        <v>107</v>
      </c>
      <c r="C29" s="158">
        <v>141718</v>
      </c>
      <c r="D29" s="158">
        <v>15867</v>
      </c>
      <c r="E29" s="158">
        <v>95531</v>
      </c>
      <c r="F29" s="158">
        <v>148396</v>
      </c>
      <c r="G29" s="158">
        <v>163394</v>
      </c>
      <c r="H29" s="158">
        <v>163401</v>
      </c>
      <c r="I29" s="159">
        <f t="shared" si="5"/>
        <v>4.2841230400103569E-5</v>
      </c>
      <c r="J29" s="160">
        <f t="shared" si="6"/>
        <v>0.15300103021493383</v>
      </c>
      <c r="K29" s="159">
        <f>H29/H25</f>
        <v>0.89781262534409534</v>
      </c>
    </row>
    <row r="30" spans="1:22" x14ac:dyDescent="0.25">
      <c r="B30" s="162" t="s">
        <v>110</v>
      </c>
      <c r="C30" s="163">
        <v>74067</v>
      </c>
      <c r="D30" s="163">
        <v>4386</v>
      </c>
      <c r="E30" s="163">
        <v>35490</v>
      </c>
      <c r="F30" s="163">
        <v>85087</v>
      </c>
      <c r="G30" s="163">
        <v>95823</v>
      </c>
      <c r="H30" s="163">
        <v>94224</v>
      </c>
      <c r="I30" s="164">
        <f t="shared" si="5"/>
        <v>-1.6687016687016665E-2</v>
      </c>
      <c r="J30" s="165">
        <f t="shared" si="6"/>
        <v>0.272145489894285</v>
      </c>
      <c r="K30" s="164">
        <f>H30/H25</f>
        <v>0.51771713031390287</v>
      </c>
    </row>
    <row r="31" spans="1:22" x14ac:dyDescent="0.25">
      <c r="B31" s="162" t="s">
        <v>113</v>
      </c>
      <c r="C31" s="163">
        <v>21292</v>
      </c>
      <c r="D31" s="163">
        <v>1726</v>
      </c>
      <c r="E31" s="163">
        <v>19804</v>
      </c>
      <c r="F31" s="163">
        <v>16493</v>
      </c>
      <c r="G31" s="163">
        <v>17384</v>
      </c>
      <c r="H31" s="163">
        <v>16729</v>
      </c>
      <c r="I31" s="164">
        <f t="shared" si="5"/>
        <v>-3.7678324896456505E-2</v>
      </c>
      <c r="J31" s="165">
        <f t="shared" si="6"/>
        <v>-0.21430584256997931</v>
      </c>
      <c r="K31" s="164">
        <f>H31/H25</f>
        <v>9.1918087462019016E-2</v>
      </c>
    </row>
    <row r="32" spans="1:22" x14ac:dyDescent="0.25">
      <c r="B32" s="162" t="s">
        <v>116</v>
      </c>
      <c r="C32" s="163">
        <v>4039</v>
      </c>
      <c r="D32" s="163">
        <v>950</v>
      </c>
      <c r="E32" s="163">
        <v>3611</v>
      </c>
      <c r="F32" s="163">
        <v>5012</v>
      </c>
      <c r="G32" s="163">
        <v>5882</v>
      </c>
      <c r="H32" s="163">
        <v>3614</v>
      </c>
      <c r="I32" s="164">
        <f t="shared" si="5"/>
        <v>-0.38558313498809926</v>
      </c>
      <c r="J32" s="165">
        <f t="shared" si="6"/>
        <v>-0.10522406536271356</v>
      </c>
      <c r="K32" s="164">
        <f>H32/H25</f>
        <v>1.9857251962922873E-2</v>
      </c>
    </row>
    <row r="33" spans="2:11" x14ac:dyDescent="0.25">
      <c r="B33" s="162" t="s">
        <v>123</v>
      </c>
      <c r="C33" s="163">
        <v>5729</v>
      </c>
      <c r="D33" s="163">
        <v>256</v>
      </c>
      <c r="E33" s="163">
        <v>7659</v>
      </c>
      <c r="F33" s="163">
        <v>7424</v>
      </c>
      <c r="G33" s="163">
        <v>7152</v>
      </c>
      <c r="H33" s="163">
        <v>6638</v>
      </c>
      <c r="I33" s="164">
        <f t="shared" si="5"/>
        <v>-7.1868008948545836E-2</v>
      </c>
      <c r="J33" s="165">
        <f t="shared" si="6"/>
        <v>0.15866643393262359</v>
      </c>
      <c r="K33" s="164">
        <f>H33/H25</f>
        <v>3.6472727872131162E-2</v>
      </c>
    </row>
    <row r="34" spans="2:11" x14ac:dyDescent="0.25">
      <c r="B34" s="162" t="s">
        <v>119</v>
      </c>
      <c r="C34" s="163">
        <v>5623</v>
      </c>
      <c r="D34" s="163">
        <v>4260</v>
      </c>
      <c r="E34" s="163">
        <v>7782</v>
      </c>
      <c r="F34" s="163">
        <v>6516</v>
      </c>
      <c r="G34" s="163">
        <v>6621</v>
      </c>
      <c r="H34" s="163">
        <v>6812</v>
      </c>
      <c r="I34" s="164">
        <f t="shared" si="5"/>
        <v>2.8847606101797263E-2</v>
      </c>
      <c r="J34" s="165">
        <f t="shared" si="6"/>
        <v>0.21145296105281886</v>
      </c>
      <c r="K34" s="164">
        <f>H34/H25</f>
        <v>3.7428777081192757E-2</v>
      </c>
    </row>
    <row r="35" spans="2:11" x14ac:dyDescent="0.25">
      <c r="B35" s="162" t="s">
        <v>128</v>
      </c>
      <c r="C35" s="163">
        <v>1033</v>
      </c>
      <c r="D35" s="163">
        <v>1</v>
      </c>
      <c r="E35" s="163">
        <v>220</v>
      </c>
      <c r="F35" s="163">
        <v>564</v>
      </c>
      <c r="G35" s="163">
        <v>734</v>
      </c>
      <c r="H35" s="163">
        <v>961</v>
      </c>
      <c r="I35" s="164">
        <f t="shared" si="5"/>
        <v>0.30926430517711179</v>
      </c>
      <c r="J35" s="165">
        <f t="shared" si="6"/>
        <v>-6.9699903194578861E-2</v>
      </c>
      <c r="K35" s="164">
        <f>H35/H25</f>
        <v>5.2802487925757832E-3</v>
      </c>
    </row>
    <row r="36" spans="2:11" x14ac:dyDescent="0.25">
      <c r="B36" s="162" t="s">
        <v>131</v>
      </c>
      <c r="C36" s="163">
        <v>717</v>
      </c>
      <c r="D36" s="163">
        <v>20</v>
      </c>
      <c r="E36" s="163">
        <v>65</v>
      </c>
      <c r="F36" s="163">
        <v>431</v>
      </c>
      <c r="G36" s="163">
        <v>464</v>
      </c>
      <c r="H36" s="163">
        <v>235</v>
      </c>
      <c r="I36" s="164">
        <f t="shared" si="5"/>
        <v>-0.49353448275862066</v>
      </c>
      <c r="J36" s="165">
        <f t="shared" si="6"/>
        <v>-0.6722454672245467</v>
      </c>
      <c r="K36" s="164">
        <f>H36/H25</f>
        <v>1.2912158858015704E-3</v>
      </c>
    </row>
    <row r="37" spans="2:11" x14ac:dyDescent="0.25">
      <c r="B37" s="168" t="s">
        <v>145</v>
      </c>
      <c r="C37" s="169">
        <f t="shared" ref="C37:H37" si="7">C29-SUM(C30:C36)</f>
        <v>29218</v>
      </c>
      <c r="D37" s="169">
        <f t="shared" si="7"/>
        <v>4268</v>
      </c>
      <c r="E37" s="169">
        <f t="shared" si="7"/>
        <v>20900</v>
      </c>
      <c r="F37" s="169">
        <f t="shared" si="7"/>
        <v>26869</v>
      </c>
      <c r="G37" s="169">
        <f t="shared" si="7"/>
        <v>29334</v>
      </c>
      <c r="H37" s="169">
        <f t="shared" si="7"/>
        <v>34188</v>
      </c>
      <c r="I37" s="170">
        <f t="shared" si="5"/>
        <v>0.1654735119656372</v>
      </c>
      <c r="J37" s="171">
        <f t="shared" si="6"/>
        <v>0.17010062290368944</v>
      </c>
      <c r="K37" s="170">
        <f>H37/H25</f>
        <v>0.1878471859735493</v>
      </c>
    </row>
    <row r="38" spans="2:11" x14ac:dyDescent="0.25">
      <c r="B38" s="153" t="s">
        <v>45</v>
      </c>
      <c r="C38" s="174"/>
      <c r="D38" s="174"/>
      <c r="E38" s="174"/>
      <c r="F38" s="174"/>
      <c r="G38" s="174"/>
      <c r="H38" s="174"/>
      <c r="I38" s="175"/>
      <c r="J38" s="175"/>
      <c r="K38" s="175"/>
    </row>
    <row r="39" spans="2:11" x14ac:dyDescent="0.25">
      <c r="B39" s="154" t="s">
        <v>68</v>
      </c>
      <c r="C39" s="176">
        <v>122832</v>
      </c>
      <c r="D39" s="176">
        <v>21556</v>
      </c>
      <c r="E39" s="176">
        <v>68931</v>
      </c>
      <c r="F39" s="176">
        <v>125170</v>
      </c>
      <c r="G39" s="176">
        <v>128953</v>
      </c>
      <c r="H39" s="176">
        <v>134918</v>
      </c>
      <c r="I39" s="177">
        <f t="shared" ref="I39:I51" si="8">IFERROR(H39/G39-1,"-")</f>
        <v>4.6257163462656958E-2</v>
      </c>
      <c r="J39" s="177">
        <f t="shared" ref="J39:J51" si="9">IFERROR(H39/C39-1,"-")</f>
        <v>9.8394555164777797E-2</v>
      </c>
      <c r="K39" s="177">
        <f>H39/H39</f>
        <v>1</v>
      </c>
    </row>
    <row r="40" spans="2:11" x14ac:dyDescent="0.25">
      <c r="B40" s="157" t="s">
        <v>97</v>
      </c>
      <c r="C40" s="158">
        <v>10774</v>
      </c>
      <c r="D40" s="158">
        <v>7921</v>
      </c>
      <c r="E40" s="158">
        <v>9669</v>
      </c>
      <c r="F40" s="158">
        <v>12300</v>
      </c>
      <c r="G40" s="158">
        <v>12391</v>
      </c>
      <c r="H40" s="158">
        <v>12285</v>
      </c>
      <c r="I40" s="159">
        <f t="shared" si="8"/>
        <v>-8.5545960777984043E-3</v>
      </c>
      <c r="J40" s="160">
        <f t="shared" si="9"/>
        <v>0.14024503434193436</v>
      </c>
      <c r="K40" s="159">
        <f>H40/H39</f>
        <v>9.1055307668361521E-2</v>
      </c>
    </row>
    <row r="41" spans="2:11" x14ac:dyDescent="0.25">
      <c r="B41" s="162" t="s">
        <v>103</v>
      </c>
      <c r="C41" s="163">
        <v>3385</v>
      </c>
      <c r="D41" s="163">
        <v>4371</v>
      </c>
      <c r="E41" s="163">
        <v>2943</v>
      </c>
      <c r="F41" s="163">
        <v>4194</v>
      </c>
      <c r="G41" s="163">
        <v>5378</v>
      </c>
      <c r="H41" s="163">
        <v>5410</v>
      </c>
      <c r="I41" s="164">
        <f t="shared" si="8"/>
        <v>5.9501673484567696E-3</v>
      </c>
      <c r="J41" s="165">
        <f t="shared" si="9"/>
        <v>0.5982274741506648</v>
      </c>
      <c r="K41" s="164">
        <f>H41/H39</f>
        <v>4.0098430157577192E-2</v>
      </c>
    </row>
    <row r="42" spans="2:11" x14ac:dyDescent="0.25">
      <c r="B42" s="162" t="s">
        <v>100</v>
      </c>
      <c r="C42" s="163">
        <v>7389</v>
      </c>
      <c r="D42" s="163">
        <v>3550</v>
      </c>
      <c r="E42" s="163">
        <v>6726</v>
      </c>
      <c r="F42" s="163">
        <v>8106</v>
      </c>
      <c r="G42" s="163">
        <v>7013</v>
      </c>
      <c r="H42" s="163">
        <v>6875</v>
      </c>
      <c r="I42" s="164">
        <f t="shared" si="8"/>
        <v>-1.9677741337516097E-2</v>
      </c>
      <c r="J42" s="165">
        <f t="shared" si="9"/>
        <v>-6.9562863716335133E-2</v>
      </c>
      <c r="K42" s="164">
        <f>H42/H39</f>
        <v>5.0956877510784329E-2</v>
      </c>
    </row>
    <row r="43" spans="2:11" x14ac:dyDescent="0.25">
      <c r="B43" s="157" t="s">
        <v>107</v>
      </c>
      <c r="C43" s="158">
        <v>112058</v>
      </c>
      <c r="D43" s="158">
        <v>13635</v>
      </c>
      <c r="E43" s="158">
        <v>59262</v>
      </c>
      <c r="F43" s="158">
        <v>112870</v>
      </c>
      <c r="G43" s="158">
        <v>116562</v>
      </c>
      <c r="H43" s="158">
        <v>122633</v>
      </c>
      <c r="I43" s="159">
        <f t="shared" si="8"/>
        <v>5.2083869528662952E-2</v>
      </c>
      <c r="J43" s="160">
        <f t="shared" si="9"/>
        <v>9.4370772278641324E-2</v>
      </c>
      <c r="K43" s="159">
        <f>H43/H39</f>
        <v>0.90894469233163844</v>
      </c>
    </row>
    <row r="44" spans="2:11" x14ac:dyDescent="0.25">
      <c r="B44" s="162" t="s">
        <v>110</v>
      </c>
      <c r="C44" s="163">
        <v>72039</v>
      </c>
      <c r="D44" s="163">
        <v>5429</v>
      </c>
      <c r="E44" s="163">
        <v>27108</v>
      </c>
      <c r="F44" s="163">
        <v>68258</v>
      </c>
      <c r="G44" s="163">
        <v>72064</v>
      </c>
      <c r="H44" s="163">
        <v>76519</v>
      </c>
      <c r="I44" s="164">
        <f t="shared" si="8"/>
        <v>6.1820048845470765E-2</v>
      </c>
      <c r="J44" s="165">
        <f t="shared" si="9"/>
        <v>6.2188536764807845E-2</v>
      </c>
      <c r="K44" s="164">
        <f>H44/H39</f>
        <v>0.56715189967239366</v>
      </c>
    </row>
    <row r="45" spans="2:11" x14ac:dyDescent="0.25">
      <c r="B45" s="162" t="s">
        <v>113</v>
      </c>
      <c r="C45" s="163">
        <v>4749</v>
      </c>
      <c r="D45" s="163">
        <v>517</v>
      </c>
      <c r="E45" s="163">
        <v>3104</v>
      </c>
      <c r="F45" s="163">
        <v>3215</v>
      </c>
      <c r="G45" s="163">
        <v>3854</v>
      </c>
      <c r="H45" s="163">
        <v>3441</v>
      </c>
      <c r="I45" s="164">
        <f t="shared" si="8"/>
        <v>-0.10716139076284381</v>
      </c>
      <c r="J45" s="165">
        <f t="shared" si="9"/>
        <v>-0.27542640555906506</v>
      </c>
      <c r="K45" s="164">
        <f>H45/H39</f>
        <v>2.5504380438488565E-2</v>
      </c>
    </row>
    <row r="46" spans="2:11" x14ac:dyDescent="0.25">
      <c r="B46" s="162" t="s">
        <v>116</v>
      </c>
      <c r="C46" s="163">
        <v>1883</v>
      </c>
      <c r="D46" s="163">
        <v>424</v>
      </c>
      <c r="E46" s="163">
        <v>1620</v>
      </c>
      <c r="F46" s="163">
        <v>2240</v>
      </c>
      <c r="G46" s="163">
        <v>2611</v>
      </c>
      <c r="H46" s="163">
        <v>2354</v>
      </c>
      <c r="I46" s="164">
        <f t="shared" si="8"/>
        <v>-9.8429720413634625E-2</v>
      </c>
      <c r="J46" s="165">
        <f t="shared" si="9"/>
        <v>0.2501327668613913</v>
      </c>
      <c r="K46" s="164">
        <f>H46/H39</f>
        <v>1.7447634859692553E-2</v>
      </c>
    </row>
    <row r="47" spans="2:11" x14ac:dyDescent="0.25">
      <c r="B47" s="162" t="s">
        <v>123</v>
      </c>
      <c r="C47" s="163">
        <v>4925</v>
      </c>
      <c r="D47" s="163">
        <v>193</v>
      </c>
      <c r="E47" s="163">
        <v>5580</v>
      </c>
      <c r="F47" s="163">
        <v>6502</v>
      </c>
      <c r="G47" s="163">
        <v>6405</v>
      </c>
      <c r="H47" s="163">
        <v>5630</v>
      </c>
      <c r="I47" s="164">
        <f t="shared" si="8"/>
        <v>-0.12099921935987512</v>
      </c>
      <c r="J47" s="165">
        <f t="shared" si="9"/>
        <v>0.14314720812182746</v>
      </c>
      <c r="K47" s="164">
        <f>H47/H39</f>
        <v>4.1729050237922297E-2</v>
      </c>
    </row>
    <row r="48" spans="2:11" x14ac:dyDescent="0.25">
      <c r="B48" s="162" t="s">
        <v>119</v>
      </c>
      <c r="C48" s="163">
        <v>4362</v>
      </c>
      <c r="D48" s="163">
        <v>2567</v>
      </c>
      <c r="E48" s="163">
        <v>3905</v>
      </c>
      <c r="F48" s="163">
        <v>4026</v>
      </c>
      <c r="G48" s="163">
        <v>4643</v>
      </c>
      <c r="H48" s="163">
        <v>3835</v>
      </c>
      <c r="I48" s="164">
        <f t="shared" si="8"/>
        <v>-0.17402541460262766</v>
      </c>
      <c r="J48" s="165">
        <f t="shared" si="9"/>
        <v>-0.12081613938560298</v>
      </c>
      <c r="K48" s="164">
        <f>H48/H39</f>
        <v>2.8424672764197512E-2</v>
      </c>
    </row>
    <row r="49" spans="2:11" x14ac:dyDescent="0.25">
      <c r="B49" s="162" t="s">
        <v>128</v>
      </c>
      <c r="C49" s="163">
        <v>730</v>
      </c>
      <c r="D49" s="163">
        <v>9</v>
      </c>
      <c r="E49" s="163">
        <v>646</v>
      </c>
      <c r="F49" s="163">
        <v>625</v>
      </c>
      <c r="G49" s="163">
        <v>539</v>
      </c>
      <c r="H49" s="163">
        <v>547</v>
      </c>
      <c r="I49" s="164">
        <f t="shared" si="8"/>
        <v>1.4842300556586308E-2</v>
      </c>
      <c r="J49" s="165">
        <f t="shared" si="9"/>
        <v>-0.25068493150684934</v>
      </c>
      <c r="K49" s="164">
        <f>H49/H39</f>
        <v>4.0543144724944037E-3</v>
      </c>
    </row>
    <row r="50" spans="2:11" x14ac:dyDescent="0.25">
      <c r="B50" s="162" t="s">
        <v>131</v>
      </c>
      <c r="C50" s="163">
        <v>454</v>
      </c>
      <c r="D50" s="163">
        <v>35</v>
      </c>
      <c r="E50" s="163">
        <v>92</v>
      </c>
      <c r="F50" s="163">
        <v>134</v>
      </c>
      <c r="G50" s="163">
        <v>422</v>
      </c>
      <c r="H50" s="163">
        <v>113</v>
      </c>
      <c r="I50" s="164">
        <f t="shared" si="8"/>
        <v>-0.73222748815165883</v>
      </c>
      <c r="J50" s="165">
        <f t="shared" si="9"/>
        <v>-0.75110132158590304</v>
      </c>
      <c r="K50" s="164">
        <f>H50/H39</f>
        <v>8.375457685408915E-4</v>
      </c>
    </row>
    <row r="51" spans="2:11" x14ac:dyDescent="0.25">
      <c r="B51" s="168" t="s">
        <v>145</v>
      </c>
      <c r="C51" s="169">
        <f t="shared" ref="C51:H51" si="10">C43-SUM(C44:C50)</f>
        <v>22916</v>
      </c>
      <c r="D51" s="169">
        <f t="shared" si="10"/>
        <v>4461</v>
      </c>
      <c r="E51" s="169">
        <f t="shared" si="10"/>
        <v>17207</v>
      </c>
      <c r="F51" s="169">
        <f t="shared" si="10"/>
        <v>27870</v>
      </c>
      <c r="G51" s="169">
        <f t="shared" si="10"/>
        <v>26024</v>
      </c>
      <c r="H51" s="169">
        <f t="shared" si="10"/>
        <v>30194</v>
      </c>
      <c r="I51" s="170">
        <f t="shared" si="8"/>
        <v>0.16023670458038741</v>
      </c>
      <c r="J51" s="171">
        <f t="shared" si="9"/>
        <v>0.31759469366381565</v>
      </c>
      <c r="K51" s="170">
        <f>H51/H39</f>
        <v>0.22379519411790866</v>
      </c>
    </row>
    <row r="52" spans="2:11" x14ac:dyDescent="0.25">
      <c r="B52" s="153" t="s">
        <v>46</v>
      </c>
      <c r="C52" s="174"/>
      <c r="D52" s="174"/>
      <c r="E52" s="174"/>
      <c r="F52" s="174"/>
      <c r="G52" s="174"/>
      <c r="H52" s="174"/>
      <c r="I52" s="175"/>
      <c r="J52" s="175"/>
      <c r="K52" s="175"/>
    </row>
    <row r="53" spans="2:11" x14ac:dyDescent="0.25">
      <c r="B53" s="154" t="s">
        <v>68</v>
      </c>
      <c r="C53" s="176">
        <v>3964</v>
      </c>
      <c r="D53" s="176">
        <v>243</v>
      </c>
      <c r="E53" s="176">
        <v>2558</v>
      </c>
      <c r="F53" s="176">
        <v>3499</v>
      </c>
      <c r="G53" s="176">
        <v>4023</v>
      </c>
      <c r="H53" s="176">
        <v>3471</v>
      </c>
      <c r="I53" s="177">
        <f t="shared" ref="I53:I65" si="11">IFERROR(H53/G53-1,"-")</f>
        <v>-0.13721103653989564</v>
      </c>
      <c r="J53" s="177">
        <f t="shared" ref="J53:J65" si="12">IFERROR(H53/C53-1,"-")</f>
        <v>-0.12436932391523714</v>
      </c>
      <c r="K53" s="177">
        <f>H53/H53</f>
        <v>1</v>
      </c>
    </row>
    <row r="54" spans="2:11" x14ac:dyDescent="0.25">
      <c r="B54" s="157" t="s">
        <v>97</v>
      </c>
      <c r="C54" s="158">
        <v>1162</v>
      </c>
      <c r="D54" s="158">
        <v>124</v>
      </c>
      <c r="E54" s="158">
        <v>695</v>
      </c>
      <c r="F54" s="158">
        <v>563</v>
      </c>
      <c r="G54" s="158">
        <v>1757</v>
      </c>
      <c r="H54" s="158">
        <v>908</v>
      </c>
      <c r="I54" s="159">
        <f t="shared" si="11"/>
        <v>-0.48321001707455891</v>
      </c>
      <c r="J54" s="160">
        <f t="shared" si="12"/>
        <v>-0.21858864027538727</v>
      </c>
      <c r="K54" s="159">
        <f>H54/H53</f>
        <v>0.26159608182080091</v>
      </c>
    </row>
    <row r="55" spans="2:11" x14ac:dyDescent="0.25">
      <c r="B55" s="162" t="s">
        <v>103</v>
      </c>
      <c r="C55" s="163">
        <v>757</v>
      </c>
      <c r="D55" s="163">
        <v>83</v>
      </c>
      <c r="E55" s="163">
        <v>333</v>
      </c>
      <c r="F55" s="163">
        <v>284</v>
      </c>
      <c r="G55" s="163">
        <v>1401</v>
      </c>
      <c r="H55" s="163">
        <v>691</v>
      </c>
      <c r="I55" s="164">
        <f t="shared" si="11"/>
        <v>-0.50678087080656675</v>
      </c>
      <c r="J55" s="165">
        <f t="shared" si="12"/>
        <v>-8.7186261558784728E-2</v>
      </c>
      <c r="K55" s="164">
        <f>H55/H53</f>
        <v>0.19907807548256987</v>
      </c>
    </row>
    <row r="56" spans="2:11" x14ac:dyDescent="0.25">
      <c r="B56" s="162" t="s">
        <v>100</v>
      </c>
      <c r="C56" s="163">
        <v>405</v>
      </c>
      <c r="D56" s="163">
        <v>41</v>
      </c>
      <c r="E56" s="163">
        <v>362</v>
      </c>
      <c r="F56" s="163">
        <v>279</v>
      </c>
      <c r="G56" s="163">
        <v>356</v>
      </c>
      <c r="H56" s="163">
        <v>217</v>
      </c>
      <c r="I56" s="164">
        <f t="shared" si="11"/>
        <v>-0.3904494382022472</v>
      </c>
      <c r="J56" s="165">
        <f t="shared" si="12"/>
        <v>-0.46419753086419757</v>
      </c>
      <c r="K56" s="164">
        <f>H56/H53</f>
        <v>6.2518006338231055E-2</v>
      </c>
    </row>
    <row r="57" spans="2:11" x14ac:dyDescent="0.25">
      <c r="B57" s="157" t="s">
        <v>107</v>
      </c>
      <c r="C57" s="158">
        <v>2802</v>
      </c>
      <c r="D57" s="158">
        <v>119</v>
      </c>
      <c r="E57" s="158">
        <v>1863</v>
      </c>
      <c r="F57" s="158">
        <v>2936</v>
      </c>
      <c r="G57" s="158">
        <v>2266</v>
      </c>
      <c r="H57" s="158">
        <v>2563</v>
      </c>
      <c r="I57" s="159">
        <f t="shared" si="11"/>
        <v>0.13106796116504849</v>
      </c>
      <c r="J57" s="160">
        <f t="shared" si="12"/>
        <v>-8.5296216987865825E-2</v>
      </c>
      <c r="K57" s="159">
        <f>H57/H53</f>
        <v>0.73840391817919904</v>
      </c>
    </row>
    <row r="58" spans="2:11" x14ac:dyDescent="0.25">
      <c r="B58" s="162" t="s">
        <v>110</v>
      </c>
      <c r="C58" s="163">
        <v>1100</v>
      </c>
      <c r="D58" s="163">
        <v>23</v>
      </c>
      <c r="E58" s="163">
        <v>696</v>
      </c>
      <c r="F58" s="163">
        <v>956</v>
      </c>
      <c r="G58" s="163">
        <v>940</v>
      </c>
      <c r="H58" s="163">
        <v>1013</v>
      </c>
      <c r="I58" s="164">
        <f t="shared" si="11"/>
        <v>7.7659574468085024E-2</v>
      </c>
      <c r="J58" s="165">
        <f t="shared" si="12"/>
        <v>-7.9090909090909101E-2</v>
      </c>
      <c r="K58" s="164">
        <f>H58/H53</f>
        <v>0.29184673004897727</v>
      </c>
    </row>
    <row r="59" spans="2:11" x14ac:dyDescent="0.25">
      <c r="B59" s="162" t="s">
        <v>113</v>
      </c>
      <c r="C59" s="163">
        <v>791</v>
      </c>
      <c r="D59" s="163">
        <v>44</v>
      </c>
      <c r="E59" s="163">
        <v>488</v>
      </c>
      <c r="F59" s="163">
        <v>525</v>
      </c>
      <c r="G59" s="163">
        <v>404</v>
      </c>
      <c r="H59" s="163">
        <v>401</v>
      </c>
      <c r="I59" s="164">
        <f t="shared" si="11"/>
        <v>-7.4257425742574323E-3</v>
      </c>
      <c r="J59" s="165">
        <f t="shared" si="12"/>
        <v>-0.49304677623261695</v>
      </c>
      <c r="K59" s="164">
        <f>H59/H53</f>
        <v>0.11552866609046385</v>
      </c>
    </row>
    <row r="60" spans="2:11" x14ac:dyDescent="0.25">
      <c r="B60" s="162" t="s">
        <v>116</v>
      </c>
      <c r="C60" s="163">
        <v>110</v>
      </c>
      <c r="D60" s="163">
        <v>12</v>
      </c>
      <c r="E60" s="163">
        <v>106</v>
      </c>
      <c r="F60" s="163">
        <v>307</v>
      </c>
      <c r="G60" s="163">
        <v>177</v>
      </c>
      <c r="H60" s="163">
        <v>210</v>
      </c>
      <c r="I60" s="164">
        <f t="shared" si="11"/>
        <v>0.18644067796610164</v>
      </c>
      <c r="J60" s="165">
        <f t="shared" si="12"/>
        <v>0.90909090909090917</v>
      </c>
      <c r="K60" s="164">
        <f>H60/H53</f>
        <v>6.0501296456352639E-2</v>
      </c>
    </row>
    <row r="61" spans="2:11" x14ac:dyDescent="0.25">
      <c r="B61" s="162" t="s">
        <v>123</v>
      </c>
      <c r="C61" s="163">
        <v>45</v>
      </c>
      <c r="D61" s="163">
        <v>0</v>
      </c>
      <c r="E61" s="163">
        <v>58</v>
      </c>
      <c r="F61" s="163">
        <v>52</v>
      </c>
      <c r="G61" s="163">
        <v>36</v>
      </c>
      <c r="H61" s="163">
        <v>88</v>
      </c>
      <c r="I61" s="164">
        <f t="shared" si="11"/>
        <v>1.4444444444444446</v>
      </c>
      <c r="J61" s="165">
        <f t="shared" si="12"/>
        <v>0.95555555555555549</v>
      </c>
      <c r="K61" s="164">
        <f>H61/H53</f>
        <v>2.5352924229328725E-2</v>
      </c>
    </row>
    <row r="62" spans="2:11" x14ac:dyDescent="0.25">
      <c r="B62" s="162" t="s">
        <v>119</v>
      </c>
      <c r="C62" s="163">
        <v>48</v>
      </c>
      <c r="D62" s="163">
        <v>10</v>
      </c>
      <c r="E62" s="163">
        <v>25</v>
      </c>
      <c r="F62" s="163">
        <v>57</v>
      </c>
      <c r="G62" s="163">
        <v>18</v>
      </c>
      <c r="H62" s="163">
        <v>70</v>
      </c>
      <c r="I62" s="164">
        <f t="shared" si="11"/>
        <v>2.8888888888888888</v>
      </c>
      <c r="J62" s="165">
        <f t="shared" si="12"/>
        <v>0.45833333333333326</v>
      </c>
      <c r="K62" s="164">
        <f>H62/H53</f>
        <v>2.0167098818784212E-2</v>
      </c>
    </row>
    <row r="63" spans="2:11" x14ac:dyDescent="0.25">
      <c r="B63" s="162" t="s">
        <v>128</v>
      </c>
      <c r="C63" s="163">
        <v>2</v>
      </c>
      <c r="D63" s="163">
        <v>0</v>
      </c>
      <c r="E63" s="163">
        <v>0</v>
      </c>
      <c r="F63" s="163">
        <v>3</v>
      </c>
      <c r="G63" s="163">
        <v>7</v>
      </c>
      <c r="H63" s="163">
        <v>4</v>
      </c>
      <c r="I63" s="164">
        <f t="shared" si="11"/>
        <v>-0.4285714285714286</v>
      </c>
      <c r="J63" s="165">
        <f t="shared" si="12"/>
        <v>1</v>
      </c>
      <c r="K63" s="164">
        <f>H63/H53</f>
        <v>1.1524056467876692E-3</v>
      </c>
    </row>
    <row r="64" spans="2:11" x14ac:dyDescent="0.25">
      <c r="B64" s="162" t="s">
        <v>131</v>
      </c>
      <c r="C64" s="163">
        <v>11</v>
      </c>
      <c r="D64" s="163">
        <v>0</v>
      </c>
      <c r="E64" s="163">
        <v>2</v>
      </c>
      <c r="F64" s="163">
        <v>0</v>
      </c>
      <c r="G64" s="163">
        <v>0</v>
      </c>
      <c r="H64" s="163">
        <v>4</v>
      </c>
      <c r="I64" s="164" t="str">
        <f t="shared" si="11"/>
        <v>-</v>
      </c>
      <c r="J64" s="165">
        <f t="shared" si="12"/>
        <v>-0.63636363636363635</v>
      </c>
      <c r="K64" s="164">
        <f>H64/H53</f>
        <v>1.1524056467876692E-3</v>
      </c>
    </row>
    <row r="65" spans="2:11" x14ac:dyDescent="0.25">
      <c r="B65" s="168" t="s">
        <v>145</v>
      </c>
      <c r="C65" s="169">
        <f t="shared" ref="C65:H65" si="13">C57-SUM(C58:C64)</f>
        <v>695</v>
      </c>
      <c r="D65" s="169">
        <f t="shared" si="13"/>
        <v>30</v>
      </c>
      <c r="E65" s="169">
        <f t="shared" si="13"/>
        <v>488</v>
      </c>
      <c r="F65" s="169">
        <f t="shared" si="13"/>
        <v>1036</v>
      </c>
      <c r="G65" s="169">
        <f t="shared" si="13"/>
        <v>684</v>
      </c>
      <c r="H65" s="169">
        <f t="shared" si="13"/>
        <v>773</v>
      </c>
      <c r="I65" s="170">
        <f t="shared" si="11"/>
        <v>0.13011695906432741</v>
      </c>
      <c r="J65" s="171">
        <f t="shared" si="12"/>
        <v>0.11223021582733805</v>
      </c>
      <c r="K65" s="170">
        <f>H65/H53</f>
        <v>0.22270239124171709</v>
      </c>
    </row>
    <row r="66" spans="2:11" x14ac:dyDescent="0.25">
      <c r="B66" s="153" t="s">
        <v>47</v>
      </c>
      <c r="C66" s="174"/>
      <c r="D66" s="174"/>
      <c r="E66" s="174"/>
      <c r="F66" s="174"/>
      <c r="G66" s="174"/>
      <c r="H66" s="174"/>
      <c r="I66" s="175"/>
      <c r="J66" s="175"/>
      <c r="K66" s="175"/>
    </row>
    <row r="67" spans="2:11" x14ac:dyDescent="0.25">
      <c r="B67" s="154" t="s">
        <v>68</v>
      </c>
      <c r="C67" s="176">
        <v>14155</v>
      </c>
      <c r="D67" s="176">
        <v>6721</v>
      </c>
      <c r="E67" s="176">
        <v>9924</v>
      </c>
      <c r="F67" s="176">
        <v>13134</v>
      </c>
      <c r="G67" s="176">
        <v>18421</v>
      </c>
      <c r="H67" s="176">
        <v>19553</v>
      </c>
      <c r="I67" s="177">
        <f t="shared" ref="I67:I79" si="14">IFERROR(H67/G67-1,"-")</f>
        <v>6.1451604147440442E-2</v>
      </c>
      <c r="J67" s="177">
        <f t="shared" ref="J67:J79" si="15">IFERROR(H67/C67-1,"-")</f>
        <v>0.3813493465206641</v>
      </c>
      <c r="K67" s="177">
        <f>H67/H67</f>
        <v>1</v>
      </c>
    </row>
    <row r="68" spans="2:11" x14ac:dyDescent="0.25">
      <c r="B68" s="157" t="s">
        <v>97</v>
      </c>
      <c r="C68" s="158">
        <v>6768</v>
      </c>
      <c r="D68" s="158">
        <v>5775</v>
      </c>
      <c r="E68" s="158">
        <v>5017</v>
      </c>
      <c r="F68" s="158">
        <v>1381</v>
      </c>
      <c r="G68" s="158">
        <v>9816</v>
      </c>
      <c r="H68" s="158">
        <v>7884</v>
      </c>
      <c r="I68" s="159">
        <f t="shared" si="14"/>
        <v>-0.19682151589242058</v>
      </c>
      <c r="J68" s="160">
        <f t="shared" si="15"/>
        <v>0.16489361702127669</v>
      </c>
      <c r="K68" s="159">
        <f>H68/H67</f>
        <v>0.40321178335805247</v>
      </c>
    </row>
    <row r="69" spans="2:11" x14ac:dyDescent="0.25">
      <c r="B69" s="162" t="s">
        <v>103</v>
      </c>
      <c r="C69" s="163">
        <v>3707</v>
      </c>
      <c r="D69" s="163">
        <v>2012</v>
      </c>
      <c r="E69" s="163">
        <v>3373</v>
      </c>
      <c r="F69" s="163">
        <v>286</v>
      </c>
      <c r="G69" s="163">
        <v>7748</v>
      </c>
      <c r="H69" s="163">
        <v>5350</v>
      </c>
      <c r="I69" s="164">
        <f t="shared" si="14"/>
        <v>-0.30949922560660814</v>
      </c>
      <c r="J69" s="165">
        <f t="shared" si="15"/>
        <v>0.44321553817102788</v>
      </c>
      <c r="K69" s="164">
        <f>H69/H67</f>
        <v>0.27361530199969314</v>
      </c>
    </row>
    <row r="70" spans="2:11" x14ac:dyDescent="0.25">
      <c r="B70" s="162" t="s">
        <v>100</v>
      </c>
      <c r="C70" s="163">
        <v>3061</v>
      </c>
      <c r="D70" s="163">
        <v>3763</v>
      </c>
      <c r="E70" s="163">
        <v>1644</v>
      </c>
      <c r="F70" s="163">
        <v>1095</v>
      </c>
      <c r="G70" s="163">
        <v>2068</v>
      </c>
      <c r="H70" s="163">
        <v>2534</v>
      </c>
      <c r="I70" s="164">
        <f t="shared" si="14"/>
        <v>0.22533849129593819</v>
      </c>
      <c r="J70" s="165">
        <f t="shared" si="15"/>
        <v>-0.17216595883698138</v>
      </c>
      <c r="K70" s="164">
        <f>H70/H67</f>
        <v>0.12959648135835933</v>
      </c>
    </row>
    <row r="71" spans="2:11" x14ac:dyDescent="0.25">
      <c r="B71" s="157" t="s">
        <v>107</v>
      </c>
      <c r="C71" s="158">
        <v>7387</v>
      </c>
      <c r="D71" s="158">
        <v>946</v>
      </c>
      <c r="E71" s="158">
        <v>4907</v>
      </c>
      <c r="F71" s="158">
        <v>11753</v>
      </c>
      <c r="G71" s="158">
        <v>8605</v>
      </c>
      <c r="H71" s="158">
        <v>11669</v>
      </c>
      <c r="I71" s="159">
        <f t="shared" si="14"/>
        <v>0.35607205113306217</v>
      </c>
      <c r="J71" s="160">
        <f t="shared" si="15"/>
        <v>0.5796669825368892</v>
      </c>
      <c r="K71" s="159">
        <f>H71/H67</f>
        <v>0.59678821664194748</v>
      </c>
    </row>
    <row r="72" spans="2:11" x14ac:dyDescent="0.25">
      <c r="B72" s="162" t="s">
        <v>110</v>
      </c>
      <c r="C72" s="163">
        <v>2707</v>
      </c>
      <c r="D72" s="163">
        <v>257</v>
      </c>
      <c r="E72" s="163">
        <v>2258</v>
      </c>
      <c r="F72" s="163">
        <v>5708</v>
      </c>
      <c r="G72" s="163">
        <v>3480</v>
      </c>
      <c r="H72" s="163">
        <v>5692</v>
      </c>
      <c r="I72" s="164">
        <f t="shared" si="14"/>
        <v>0.63563218390804588</v>
      </c>
      <c r="J72" s="165">
        <f t="shared" si="15"/>
        <v>1.1026967122275582</v>
      </c>
      <c r="K72" s="164">
        <f>H72/H67</f>
        <v>0.29110622410883241</v>
      </c>
    </row>
    <row r="73" spans="2:11" x14ac:dyDescent="0.25">
      <c r="B73" s="162" t="s">
        <v>113</v>
      </c>
      <c r="C73" s="163">
        <v>1326</v>
      </c>
      <c r="D73" s="163">
        <v>128</v>
      </c>
      <c r="E73" s="163">
        <v>578</v>
      </c>
      <c r="F73" s="163">
        <v>289</v>
      </c>
      <c r="G73" s="163">
        <v>835</v>
      </c>
      <c r="H73" s="163">
        <v>580</v>
      </c>
      <c r="I73" s="164">
        <f t="shared" si="14"/>
        <v>-0.30538922155688619</v>
      </c>
      <c r="J73" s="165">
        <f t="shared" si="15"/>
        <v>-0.56259426847662142</v>
      </c>
      <c r="K73" s="164">
        <f>H73/H67</f>
        <v>2.9662967319592903E-2</v>
      </c>
    </row>
    <row r="74" spans="2:11" x14ac:dyDescent="0.25">
      <c r="B74" s="162" t="s">
        <v>116</v>
      </c>
      <c r="C74" s="163">
        <v>762</v>
      </c>
      <c r="D74" s="163">
        <v>142</v>
      </c>
      <c r="E74" s="163">
        <v>438</v>
      </c>
      <c r="F74" s="163">
        <v>1556</v>
      </c>
      <c r="G74" s="163">
        <v>323</v>
      </c>
      <c r="H74" s="163">
        <v>1041</v>
      </c>
      <c r="I74" s="164">
        <f t="shared" si="14"/>
        <v>2.2229102167182662</v>
      </c>
      <c r="J74" s="165">
        <f t="shared" si="15"/>
        <v>0.36614173228346458</v>
      </c>
      <c r="K74" s="164">
        <f>H74/H67</f>
        <v>5.3239912033958982E-2</v>
      </c>
    </row>
    <row r="75" spans="2:11" x14ac:dyDescent="0.25">
      <c r="B75" s="162" t="s">
        <v>123</v>
      </c>
      <c r="C75" s="163">
        <v>64</v>
      </c>
      <c r="D75" s="163">
        <v>11</v>
      </c>
      <c r="E75" s="163">
        <v>432</v>
      </c>
      <c r="F75" s="163">
        <v>194</v>
      </c>
      <c r="G75" s="163">
        <v>319</v>
      </c>
      <c r="H75" s="163">
        <v>527</v>
      </c>
      <c r="I75" s="164">
        <f t="shared" si="14"/>
        <v>0.65203761755485901</v>
      </c>
      <c r="J75" s="165">
        <f t="shared" si="15"/>
        <v>7.234375</v>
      </c>
      <c r="K75" s="164">
        <f>H75/H67</f>
        <v>2.6952385823147344E-2</v>
      </c>
    </row>
    <row r="76" spans="2:11" x14ac:dyDescent="0.25">
      <c r="B76" s="162" t="s">
        <v>119</v>
      </c>
      <c r="C76" s="163">
        <v>125</v>
      </c>
      <c r="D76" s="163">
        <v>160</v>
      </c>
      <c r="E76" s="163">
        <v>108</v>
      </c>
      <c r="F76" s="163">
        <v>393</v>
      </c>
      <c r="G76" s="163">
        <v>58</v>
      </c>
      <c r="H76" s="163">
        <v>290</v>
      </c>
      <c r="I76" s="164">
        <f t="shared" si="14"/>
        <v>4</v>
      </c>
      <c r="J76" s="165">
        <f t="shared" si="15"/>
        <v>1.3199999999999998</v>
      </c>
      <c r="K76" s="164">
        <f>H76/H67</f>
        <v>1.4831483659796451E-2</v>
      </c>
    </row>
    <row r="77" spans="2:11" x14ac:dyDescent="0.25">
      <c r="B77" s="162" t="s">
        <v>128</v>
      </c>
      <c r="C77" s="163">
        <v>6</v>
      </c>
      <c r="D77" s="163">
        <v>0</v>
      </c>
      <c r="E77" s="163">
        <v>22</v>
      </c>
      <c r="F77" s="163">
        <v>14</v>
      </c>
      <c r="G77" s="163">
        <v>6</v>
      </c>
      <c r="H77" s="163">
        <v>33</v>
      </c>
      <c r="I77" s="164">
        <f t="shared" si="14"/>
        <v>4.5</v>
      </c>
      <c r="J77" s="165">
        <f t="shared" si="15"/>
        <v>4.5</v>
      </c>
      <c r="K77" s="164">
        <f>H77/H67</f>
        <v>1.6877205543906306E-3</v>
      </c>
    </row>
    <row r="78" spans="2:11" x14ac:dyDescent="0.25">
      <c r="B78" s="162" t="s">
        <v>131</v>
      </c>
      <c r="C78" s="163">
        <v>15</v>
      </c>
      <c r="D78" s="163">
        <v>9</v>
      </c>
      <c r="E78" s="163">
        <v>7</v>
      </c>
      <c r="F78" s="163">
        <v>13</v>
      </c>
      <c r="G78" s="163">
        <v>8</v>
      </c>
      <c r="H78" s="163">
        <v>47</v>
      </c>
      <c r="I78" s="164">
        <f t="shared" si="14"/>
        <v>4.875</v>
      </c>
      <c r="J78" s="165">
        <f t="shared" si="15"/>
        <v>2.1333333333333333</v>
      </c>
      <c r="K78" s="164">
        <f>H78/H67</f>
        <v>2.4037232138290798E-3</v>
      </c>
    </row>
    <row r="79" spans="2:11" x14ac:dyDescent="0.25">
      <c r="B79" s="168" t="s">
        <v>145</v>
      </c>
      <c r="C79" s="169">
        <f t="shared" ref="C79:H79" si="16">C71-SUM(C72:C78)</f>
        <v>2382</v>
      </c>
      <c r="D79" s="169">
        <f t="shared" si="16"/>
        <v>239</v>
      </c>
      <c r="E79" s="169">
        <f t="shared" si="16"/>
        <v>1064</v>
      </c>
      <c r="F79" s="169">
        <f t="shared" si="16"/>
        <v>3586</v>
      </c>
      <c r="G79" s="169">
        <f t="shared" si="16"/>
        <v>3576</v>
      </c>
      <c r="H79" s="169">
        <f t="shared" si="16"/>
        <v>3459</v>
      </c>
      <c r="I79" s="170">
        <f t="shared" si="14"/>
        <v>-3.2718120805369177E-2</v>
      </c>
      <c r="J79" s="171">
        <f t="shared" si="15"/>
        <v>0.45214105793450887</v>
      </c>
      <c r="K79" s="170">
        <f>H79/H67</f>
        <v>0.17690379992839975</v>
      </c>
    </row>
    <row r="80" spans="2:11" x14ac:dyDescent="0.25">
      <c r="B80" s="153" t="s">
        <v>48</v>
      </c>
      <c r="C80" s="174"/>
      <c r="D80" s="174"/>
      <c r="E80" s="174"/>
      <c r="F80" s="174"/>
      <c r="G80" s="174"/>
      <c r="H80" s="174"/>
      <c r="I80" s="175"/>
      <c r="J80" s="175"/>
      <c r="K80" s="175"/>
    </row>
    <row r="81" spans="2:11" x14ac:dyDescent="0.25">
      <c r="B81" s="154" t="s">
        <v>68</v>
      </c>
      <c r="C81" s="176">
        <v>81941</v>
      </c>
      <c r="D81" s="176">
        <v>19690</v>
      </c>
      <c r="E81" s="176">
        <v>55397</v>
      </c>
      <c r="F81" s="176">
        <v>71676</v>
      </c>
      <c r="G81" s="176">
        <v>83171</v>
      </c>
      <c r="H81" s="176">
        <v>91131</v>
      </c>
      <c r="I81" s="177">
        <f t="shared" ref="I81:I93" si="17">IFERROR(H81/G81-1,"-")</f>
        <v>9.5706436137596107E-2</v>
      </c>
      <c r="J81" s="177">
        <f t="shared" ref="J81:J93" si="18">IFERROR(H81/C81-1,"-")</f>
        <v>0.11215386680660466</v>
      </c>
      <c r="K81" s="177">
        <f>H81/H81</f>
        <v>1</v>
      </c>
    </row>
    <row r="82" spans="2:11" x14ac:dyDescent="0.25">
      <c r="B82" s="157" t="s">
        <v>97</v>
      </c>
      <c r="C82" s="158">
        <v>36909</v>
      </c>
      <c r="D82" s="158">
        <v>14508</v>
      </c>
      <c r="E82" s="158">
        <v>30530</v>
      </c>
      <c r="F82" s="158">
        <v>36680</v>
      </c>
      <c r="G82" s="158">
        <v>38459</v>
      </c>
      <c r="H82" s="158">
        <v>38667</v>
      </c>
      <c r="I82" s="159">
        <f t="shared" si="17"/>
        <v>5.4083569515588348E-3</v>
      </c>
      <c r="J82" s="160">
        <f t="shared" si="18"/>
        <v>4.7630659188815816E-2</v>
      </c>
      <c r="K82" s="159">
        <f>H82/H81</f>
        <v>0.42430128057411859</v>
      </c>
    </row>
    <row r="83" spans="2:11" x14ac:dyDescent="0.25">
      <c r="B83" s="162" t="s">
        <v>103</v>
      </c>
      <c r="C83" s="163">
        <v>7517</v>
      </c>
      <c r="D83" s="163">
        <v>3494</v>
      </c>
      <c r="E83" s="163">
        <v>8973</v>
      </c>
      <c r="F83" s="163">
        <v>8316</v>
      </c>
      <c r="G83" s="163">
        <v>11755</v>
      </c>
      <c r="H83" s="163">
        <v>8535</v>
      </c>
      <c r="I83" s="164">
        <f t="shared" si="17"/>
        <v>-0.27392598894087627</v>
      </c>
      <c r="J83" s="165">
        <f t="shared" si="18"/>
        <v>0.13542636690168952</v>
      </c>
      <c r="K83" s="164">
        <f>H83/H81</f>
        <v>9.3656384764789144E-2</v>
      </c>
    </row>
    <row r="84" spans="2:11" x14ac:dyDescent="0.25">
      <c r="B84" s="162" t="s">
        <v>100</v>
      </c>
      <c r="C84" s="163">
        <v>29392</v>
      </c>
      <c r="D84" s="163">
        <v>11014</v>
      </c>
      <c r="E84" s="163">
        <v>21557</v>
      </c>
      <c r="F84" s="163">
        <v>28364</v>
      </c>
      <c r="G84" s="163">
        <v>26704</v>
      </c>
      <c r="H84" s="163">
        <v>30132</v>
      </c>
      <c r="I84" s="164">
        <f t="shared" si="17"/>
        <v>0.12837028160575192</v>
      </c>
      <c r="J84" s="165">
        <f t="shared" si="18"/>
        <v>2.5176918889493693E-2</v>
      </c>
      <c r="K84" s="164">
        <f>H84/H81</f>
        <v>0.33064489580932943</v>
      </c>
    </row>
    <row r="85" spans="2:11" x14ac:dyDescent="0.25">
      <c r="B85" s="157" t="s">
        <v>107</v>
      </c>
      <c r="C85" s="158">
        <v>45032</v>
      </c>
      <c r="D85" s="158">
        <v>5182</v>
      </c>
      <c r="E85" s="158">
        <v>24867</v>
      </c>
      <c r="F85" s="158">
        <v>34996</v>
      </c>
      <c r="G85" s="158">
        <v>44712</v>
      </c>
      <c r="H85" s="158">
        <v>52464</v>
      </c>
      <c r="I85" s="159">
        <f t="shared" si="17"/>
        <v>0.17337627482555029</v>
      </c>
      <c r="J85" s="160">
        <f t="shared" si="18"/>
        <v>0.16503819506128981</v>
      </c>
      <c r="K85" s="159">
        <f>H85/H81</f>
        <v>0.57569871942588147</v>
      </c>
    </row>
    <row r="86" spans="2:11" x14ac:dyDescent="0.25">
      <c r="B86" s="162" t="s">
        <v>110</v>
      </c>
      <c r="C86" s="163">
        <v>9366</v>
      </c>
      <c r="D86" s="163">
        <v>830</v>
      </c>
      <c r="E86" s="163">
        <v>2422</v>
      </c>
      <c r="F86" s="163">
        <v>7553</v>
      </c>
      <c r="G86" s="163">
        <v>11321</v>
      </c>
      <c r="H86" s="163">
        <v>13030</v>
      </c>
      <c r="I86" s="164">
        <f t="shared" si="17"/>
        <v>0.15095839590142224</v>
      </c>
      <c r="J86" s="165">
        <f t="shared" si="18"/>
        <v>0.39120222079863343</v>
      </c>
      <c r="K86" s="164">
        <f>H86/H81</f>
        <v>0.14298098341947307</v>
      </c>
    </row>
    <row r="87" spans="2:11" x14ac:dyDescent="0.25">
      <c r="B87" s="162" t="s">
        <v>113</v>
      </c>
      <c r="C87" s="163">
        <v>15897</v>
      </c>
      <c r="D87" s="163">
        <v>769</v>
      </c>
      <c r="E87" s="163">
        <v>8104</v>
      </c>
      <c r="F87" s="163">
        <v>11169</v>
      </c>
      <c r="G87" s="163">
        <v>11398</v>
      </c>
      <c r="H87" s="163">
        <v>12402</v>
      </c>
      <c r="I87" s="164">
        <f t="shared" si="17"/>
        <v>8.8085629057729431E-2</v>
      </c>
      <c r="J87" s="165">
        <f t="shared" si="18"/>
        <v>-0.21985280241555005</v>
      </c>
      <c r="K87" s="164">
        <f>H87/H81</f>
        <v>0.13608980478651611</v>
      </c>
    </row>
    <row r="88" spans="2:11" x14ac:dyDescent="0.25">
      <c r="B88" s="162" t="s">
        <v>116</v>
      </c>
      <c r="C88" s="163">
        <v>2657</v>
      </c>
      <c r="D88" s="163">
        <v>276</v>
      </c>
      <c r="E88" s="163">
        <v>2405</v>
      </c>
      <c r="F88" s="163">
        <v>2802</v>
      </c>
      <c r="G88" s="163">
        <v>4299</v>
      </c>
      <c r="H88" s="163">
        <v>5249</v>
      </c>
      <c r="I88" s="164">
        <f t="shared" si="17"/>
        <v>0.22098162363340301</v>
      </c>
      <c r="J88" s="165">
        <f t="shared" si="18"/>
        <v>0.97553631915694394</v>
      </c>
      <c r="K88" s="164">
        <f>H88/H81</f>
        <v>5.7598402299985738E-2</v>
      </c>
    </row>
    <row r="89" spans="2:11" x14ac:dyDescent="0.25">
      <c r="B89" s="162" t="s">
        <v>123</v>
      </c>
      <c r="C89" s="163">
        <v>974</v>
      </c>
      <c r="D89" s="163">
        <v>75</v>
      </c>
      <c r="E89" s="163">
        <v>825</v>
      </c>
      <c r="F89" s="163">
        <v>1068</v>
      </c>
      <c r="G89" s="163">
        <v>1572</v>
      </c>
      <c r="H89" s="163">
        <v>2152</v>
      </c>
      <c r="I89" s="164">
        <f t="shared" si="17"/>
        <v>0.36895674300254444</v>
      </c>
      <c r="J89" s="165">
        <f t="shared" si="18"/>
        <v>1.2094455852156059</v>
      </c>
      <c r="K89" s="164">
        <f>H89/H81</f>
        <v>2.3614357353699621E-2</v>
      </c>
    </row>
    <row r="90" spans="2:11" x14ac:dyDescent="0.25">
      <c r="B90" s="162" t="s">
        <v>119</v>
      </c>
      <c r="C90" s="163">
        <v>691</v>
      </c>
      <c r="D90" s="163">
        <v>521</v>
      </c>
      <c r="E90" s="163">
        <v>961</v>
      </c>
      <c r="F90" s="163">
        <v>552</v>
      </c>
      <c r="G90" s="163">
        <v>787</v>
      </c>
      <c r="H90" s="163">
        <v>972</v>
      </c>
      <c r="I90" s="164">
        <f t="shared" si="17"/>
        <v>0.2350698856416773</v>
      </c>
      <c r="J90" s="165">
        <f t="shared" si="18"/>
        <v>0.40665701881331406</v>
      </c>
      <c r="K90" s="164">
        <f>H90/H81</f>
        <v>1.066596438094611E-2</v>
      </c>
    </row>
    <row r="91" spans="2:11" x14ac:dyDescent="0.25">
      <c r="B91" s="162" t="s">
        <v>128</v>
      </c>
      <c r="C91" s="163">
        <v>294</v>
      </c>
      <c r="D91" s="163">
        <v>21</v>
      </c>
      <c r="E91" s="163">
        <v>123</v>
      </c>
      <c r="F91" s="163">
        <v>258</v>
      </c>
      <c r="G91" s="163">
        <v>141</v>
      </c>
      <c r="H91" s="163">
        <v>224</v>
      </c>
      <c r="I91" s="164">
        <f t="shared" si="17"/>
        <v>0.58865248226950362</v>
      </c>
      <c r="J91" s="165">
        <f t="shared" si="18"/>
        <v>-0.23809523809523814</v>
      </c>
      <c r="K91" s="164">
        <f>H91/H81</f>
        <v>2.4580000219464287E-3</v>
      </c>
    </row>
    <row r="92" spans="2:11" x14ac:dyDescent="0.25">
      <c r="B92" s="162" t="s">
        <v>131</v>
      </c>
      <c r="C92" s="163">
        <v>215</v>
      </c>
      <c r="D92" s="163">
        <v>32</v>
      </c>
      <c r="E92" s="163">
        <v>85</v>
      </c>
      <c r="F92" s="163">
        <v>186</v>
      </c>
      <c r="G92" s="163">
        <v>123</v>
      </c>
      <c r="H92" s="163">
        <v>182</v>
      </c>
      <c r="I92" s="164">
        <f t="shared" si="17"/>
        <v>0.47967479674796754</v>
      </c>
      <c r="J92" s="165">
        <f t="shared" si="18"/>
        <v>-0.15348837209302324</v>
      </c>
      <c r="K92" s="164">
        <f>H92/H81</f>
        <v>1.9971250178314735E-3</v>
      </c>
    </row>
    <row r="93" spans="2:11" x14ac:dyDescent="0.25">
      <c r="B93" s="168" t="s">
        <v>145</v>
      </c>
      <c r="C93" s="169">
        <f t="shared" ref="C93:H93" si="19">C85-SUM(C86:C92)</f>
        <v>14938</v>
      </c>
      <c r="D93" s="169">
        <f t="shared" si="19"/>
        <v>2658</v>
      </c>
      <c r="E93" s="169">
        <f t="shared" si="19"/>
        <v>9942</v>
      </c>
      <c r="F93" s="169">
        <f t="shared" si="19"/>
        <v>11408</v>
      </c>
      <c r="G93" s="169">
        <f t="shared" si="19"/>
        <v>15071</v>
      </c>
      <c r="H93" s="169">
        <f t="shared" si="19"/>
        <v>18253</v>
      </c>
      <c r="I93" s="170">
        <f t="shared" si="17"/>
        <v>0.21113396589476485</v>
      </c>
      <c r="J93" s="171">
        <f t="shared" si="18"/>
        <v>0.22191725799973216</v>
      </c>
      <c r="K93" s="170">
        <f>H93/H81</f>
        <v>0.20029408214548289</v>
      </c>
    </row>
    <row r="94" spans="2:11" x14ac:dyDescent="0.25">
      <c r="B94" s="153" t="s">
        <v>49</v>
      </c>
      <c r="C94" s="174"/>
      <c r="D94" s="174"/>
      <c r="E94" s="174"/>
      <c r="F94" s="174"/>
      <c r="G94" s="174"/>
      <c r="H94" s="174"/>
      <c r="I94" s="175"/>
      <c r="J94" s="175"/>
      <c r="K94" s="175"/>
    </row>
    <row r="95" spans="2:11" x14ac:dyDescent="0.25">
      <c r="B95" s="154" t="s">
        <v>68</v>
      </c>
      <c r="C95" s="176">
        <v>3949</v>
      </c>
      <c r="D95" s="176">
        <v>1866</v>
      </c>
      <c r="E95" s="176">
        <v>3996</v>
      </c>
      <c r="F95" s="176">
        <v>4766</v>
      </c>
      <c r="G95" s="176">
        <v>4736</v>
      </c>
      <c r="H95" s="176">
        <v>5250</v>
      </c>
      <c r="I95" s="177">
        <f t="shared" ref="I95:I107" si="20">IFERROR(H95/G95-1,"-")</f>
        <v>0.10853040540540548</v>
      </c>
      <c r="J95" s="177">
        <f t="shared" ref="J95:J107" si="21">IFERROR(H95/C95-1,"-")</f>
        <v>0.32945049379589775</v>
      </c>
      <c r="K95" s="177">
        <f>H95/H95</f>
        <v>1</v>
      </c>
    </row>
    <row r="96" spans="2:11" x14ac:dyDescent="0.25">
      <c r="B96" s="157" t="s">
        <v>97</v>
      </c>
      <c r="C96" s="158">
        <v>2858</v>
      </c>
      <c r="D96" s="158">
        <v>1518</v>
      </c>
      <c r="E96" s="158">
        <v>3108</v>
      </c>
      <c r="F96" s="158">
        <v>3605</v>
      </c>
      <c r="G96" s="158">
        <v>3460</v>
      </c>
      <c r="H96" s="158">
        <v>4146</v>
      </c>
      <c r="I96" s="159">
        <f t="shared" si="20"/>
        <v>0.19826589595375732</v>
      </c>
      <c r="J96" s="160">
        <f t="shared" si="21"/>
        <v>0.45066480055983216</v>
      </c>
      <c r="K96" s="159">
        <f>H96/H95</f>
        <v>0.7897142857142857</v>
      </c>
    </row>
    <row r="97" spans="2:11" x14ac:dyDescent="0.25">
      <c r="B97" s="162" t="s">
        <v>103</v>
      </c>
      <c r="C97" s="163">
        <v>1437</v>
      </c>
      <c r="D97" s="163">
        <v>693</v>
      </c>
      <c r="E97" s="163">
        <v>1461</v>
      </c>
      <c r="F97" s="163">
        <v>1690</v>
      </c>
      <c r="G97" s="163">
        <v>945</v>
      </c>
      <c r="H97" s="163">
        <v>1760</v>
      </c>
      <c r="I97" s="164">
        <f t="shared" si="20"/>
        <v>0.86243386243386233</v>
      </c>
      <c r="J97" s="165">
        <f t="shared" si="21"/>
        <v>0.22477383437717458</v>
      </c>
      <c r="K97" s="164">
        <f>H97/H95</f>
        <v>0.33523809523809522</v>
      </c>
    </row>
    <row r="98" spans="2:11" x14ac:dyDescent="0.25">
      <c r="B98" s="162" t="s">
        <v>100</v>
      </c>
      <c r="C98" s="163">
        <v>1421</v>
      </c>
      <c r="D98" s="163">
        <v>825</v>
      </c>
      <c r="E98" s="163">
        <v>1647</v>
      </c>
      <c r="F98" s="163">
        <v>1915</v>
      </c>
      <c r="G98" s="163">
        <v>2515</v>
      </c>
      <c r="H98" s="163">
        <v>2386</v>
      </c>
      <c r="I98" s="164">
        <f t="shared" si="20"/>
        <v>-5.1292246520874718E-2</v>
      </c>
      <c r="J98" s="165">
        <f t="shared" si="21"/>
        <v>0.67909922589725547</v>
      </c>
      <c r="K98" s="164">
        <f>H98/H95</f>
        <v>0.45447619047619048</v>
      </c>
    </row>
    <row r="99" spans="2:11" x14ac:dyDescent="0.25">
      <c r="B99" s="157" t="s">
        <v>107</v>
      </c>
      <c r="C99" s="158">
        <v>1091</v>
      </c>
      <c r="D99" s="158">
        <v>348</v>
      </c>
      <c r="E99" s="158">
        <v>888</v>
      </c>
      <c r="F99" s="158">
        <v>1161</v>
      </c>
      <c r="G99" s="158">
        <v>1276</v>
      </c>
      <c r="H99" s="158">
        <v>1104</v>
      </c>
      <c r="I99" s="159">
        <f t="shared" si="20"/>
        <v>-0.13479623824451414</v>
      </c>
      <c r="J99" s="160">
        <f t="shared" si="21"/>
        <v>1.1915673693858819E-2</v>
      </c>
      <c r="K99" s="159">
        <f>H99/H95</f>
        <v>0.2102857142857143</v>
      </c>
    </row>
    <row r="100" spans="2:11" x14ac:dyDescent="0.25">
      <c r="B100" s="162" t="s">
        <v>110</v>
      </c>
      <c r="C100" s="163">
        <v>148</v>
      </c>
      <c r="D100" s="163">
        <v>26</v>
      </c>
      <c r="E100" s="163">
        <v>81</v>
      </c>
      <c r="F100" s="163">
        <v>179</v>
      </c>
      <c r="G100" s="163">
        <v>167</v>
      </c>
      <c r="H100" s="163">
        <v>134</v>
      </c>
      <c r="I100" s="164">
        <f t="shared" si="20"/>
        <v>-0.19760479041916168</v>
      </c>
      <c r="J100" s="165">
        <f t="shared" si="21"/>
        <v>-9.4594594594594628E-2</v>
      </c>
      <c r="K100" s="164">
        <f>H100/H95</f>
        <v>2.5523809523809525E-2</v>
      </c>
    </row>
    <row r="101" spans="2:11" x14ac:dyDescent="0.25">
      <c r="B101" s="162" t="s">
        <v>113</v>
      </c>
      <c r="C101" s="163">
        <v>194</v>
      </c>
      <c r="D101" s="163">
        <v>46</v>
      </c>
      <c r="E101" s="163">
        <v>227</v>
      </c>
      <c r="F101" s="163">
        <v>257</v>
      </c>
      <c r="G101" s="163">
        <v>257</v>
      </c>
      <c r="H101" s="163">
        <v>258</v>
      </c>
      <c r="I101" s="164">
        <f t="shared" si="20"/>
        <v>3.8910505836575737E-3</v>
      </c>
      <c r="J101" s="165">
        <f t="shared" si="21"/>
        <v>0.32989690721649478</v>
      </c>
      <c r="K101" s="164">
        <f>H101/H95</f>
        <v>4.9142857142857141E-2</v>
      </c>
    </row>
    <row r="102" spans="2:11" x14ac:dyDescent="0.25">
      <c r="B102" s="162" t="s">
        <v>116</v>
      </c>
      <c r="C102" s="163">
        <v>217</v>
      </c>
      <c r="D102" s="163">
        <v>61</v>
      </c>
      <c r="E102" s="163">
        <v>188</v>
      </c>
      <c r="F102" s="163">
        <v>162</v>
      </c>
      <c r="G102" s="163">
        <v>224</v>
      </c>
      <c r="H102" s="163">
        <v>166</v>
      </c>
      <c r="I102" s="164">
        <f t="shared" si="20"/>
        <v>-0.2589285714285714</v>
      </c>
      <c r="J102" s="165">
        <f t="shared" si="21"/>
        <v>-0.23502304147465436</v>
      </c>
      <c r="K102" s="164">
        <f>H102/H95</f>
        <v>3.1619047619047616E-2</v>
      </c>
    </row>
    <row r="103" spans="2:11" x14ac:dyDescent="0.25">
      <c r="B103" s="162" t="s">
        <v>123</v>
      </c>
      <c r="C103" s="163">
        <v>44</v>
      </c>
      <c r="D103" s="163">
        <v>6</v>
      </c>
      <c r="E103" s="163">
        <v>46</v>
      </c>
      <c r="F103" s="163">
        <v>73</v>
      </c>
      <c r="G103" s="163">
        <v>44</v>
      </c>
      <c r="H103" s="163">
        <v>36</v>
      </c>
      <c r="I103" s="164">
        <f t="shared" si="20"/>
        <v>-0.18181818181818177</v>
      </c>
      <c r="J103" s="165">
        <f t="shared" si="21"/>
        <v>-0.18181818181818177</v>
      </c>
      <c r="K103" s="164">
        <f>H103/H95</f>
        <v>6.8571428571428568E-3</v>
      </c>
    </row>
    <row r="104" spans="2:11" x14ac:dyDescent="0.25">
      <c r="B104" s="162" t="s">
        <v>119</v>
      </c>
      <c r="C104" s="163">
        <v>16</v>
      </c>
      <c r="D104" s="163">
        <v>41</v>
      </c>
      <c r="E104" s="163">
        <v>37</v>
      </c>
      <c r="F104" s="163">
        <v>34</v>
      </c>
      <c r="G104" s="163">
        <v>45</v>
      </c>
      <c r="H104" s="163">
        <v>46</v>
      </c>
      <c r="I104" s="164">
        <f t="shared" si="20"/>
        <v>2.2222222222222143E-2</v>
      </c>
      <c r="J104" s="165">
        <f t="shared" si="21"/>
        <v>1.875</v>
      </c>
      <c r="K104" s="164">
        <f>H104/H95</f>
        <v>8.7619047619047624E-3</v>
      </c>
    </row>
    <row r="105" spans="2:11" x14ac:dyDescent="0.25">
      <c r="B105" s="162" t="s">
        <v>128</v>
      </c>
      <c r="C105" s="163">
        <v>2</v>
      </c>
      <c r="D105" s="163">
        <v>1</v>
      </c>
      <c r="E105" s="163">
        <v>1</v>
      </c>
      <c r="F105" s="163">
        <v>9</v>
      </c>
      <c r="G105" s="163">
        <v>4</v>
      </c>
      <c r="H105" s="163">
        <v>13</v>
      </c>
      <c r="I105" s="164">
        <f t="shared" si="20"/>
        <v>2.25</v>
      </c>
      <c r="J105" s="165">
        <f t="shared" si="21"/>
        <v>5.5</v>
      </c>
      <c r="K105" s="164">
        <f>H105/H95</f>
        <v>2.476190476190476E-3</v>
      </c>
    </row>
    <row r="106" spans="2:11" x14ac:dyDescent="0.25">
      <c r="B106" s="162" t="s">
        <v>131</v>
      </c>
      <c r="C106" s="163">
        <v>0</v>
      </c>
      <c r="D106" s="163">
        <v>2</v>
      </c>
      <c r="E106" s="163">
        <v>10</v>
      </c>
      <c r="F106" s="163">
        <v>6</v>
      </c>
      <c r="G106" s="163">
        <v>14</v>
      </c>
      <c r="H106" s="163">
        <v>10</v>
      </c>
      <c r="I106" s="164">
        <f t="shared" si="20"/>
        <v>-0.2857142857142857</v>
      </c>
      <c r="J106" s="165" t="str">
        <f t="shared" si="21"/>
        <v>-</v>
      </c>
      <c r="K106" s="164">
        <f>H106/H95</f>
        <v>1.9047619047619048E-3</v>
      </c>
    </row>
    <row r="107" spans="2:11" x14ac:dyDescent="0.25">
      <c r="B107" s="168" t="s">
        <v>145</v>
      </c>
      <c r="C107" s="169">
        <f t="shared" ref="C107:H107" si="22">C99-SUM(C100:C106)</f>
        <v>470</v>
      </c>
      <c r="D107" s="169">
        <f t="shared" si="22"/>
        <v>165</v>
      </c>
      <c r="E107" s="169">
        <f t="shared" si="22"/>
        <v>298</v>
      </c>
      <c r="F107" s="169">
        <f t="shared" si="22"/>
        <v>441</v>
      </c>
      <c r="G107" s="169">
        <f t="shared" si="22"/>
        <v>521</v>
      </c>
      <c r="H107" s="169">
        <f t="shared" si="22"/>
        <v>441</v>
      </c>
      <c r="I107" s="170">
        <f t="shared" si="20"/>
        <v>-0.15355086372360849</v>
      </c>
      <c r="J107" s="171">
        <f t="shared" si="21"/>
        <v>-6.1702127659574502E-2</v>
      </c>
      <c r="K107" s="170">
        <f>H107/H95</f>
        <v>8.4000000000000005E-2</v>
      </c>
    </row>
    <row r="108" spans="2:11" x14ac:dyDescent="0.25">
      <c r="B108" s="153" t="s">
        <v>50</v>
      </c>
      <c r="C108" s="174"/>
      <c r="D108" s="174"/>
      <c r="E108" s="174"/>
      <c r="F108" s="174"/>
      <c r="G108" s="174"/>
      <c r="H108" s="174"/>
      <c r="I108" s="175"/>
      <c r="J108" s="175"/>
      <c r="K108" s="175"/>
    </row>
    <row r="109" spans="2:11" x14ac:dyDescent="0.25">
      <c r="B109" s="154" t="s">
        <v>68</v>
      </c>
      <c r="C109" s="176">
        <v>14009</v>
      </c>
      <c r="D109" s="176">
        <v>12835</v>
      </c>
      <c r="E109" s="176">
        <v>15344</v>
      </c>
      <c r="F109" s="176">
        <v>20526</v>
      </c>
      <c r="G109" s="176">
        <v>22179</v>
      </c>
      <c r="H109" s="176">
        <v>24127</v>
      </c>
      <c r="I109" s="177">
        <f t="shared" ref="I109:I121" si="23">IFERROR(H109/G109-1,"-")</f>
        <v>8.7830830966229234E-2</v>
      </c>
      <c r="J109" s="177">
        <f t="shared" ref="J109:J121" si="24">IFERROR(H109/C109-1,"-")</f>
        <v>0.72224998215432934</v>
      </c>
      <c r="K109" s="177">
        <f>H109/H109</f>
        <v>1</v>
      </c>
    </row>
    <row r="110" spans="2:11" x14ac:dyDescent="0.25">
      <c r="B110" s="157" t="s">
        <v>97</v>
      </c>
      <c r="C110" s="158">
        <v>3421</v>
      </c>
      <c r="D110" s="158">
        <v>9262</v>
      </c>
      <c r="E110" s="158">
        <v>6535</v>
      </c>
      <c r="F110" s="158">
        <v>6601</v>
      </c>
      <c r="G110" s="158">
        <v>5808</v>
      </c>
      <c r="H110" s="158">
        <v>6215</v>
      </c>
      <c r="I110" s="159">
        <f t="shared" si="23"/>
        <v>7.0075757575757569E-2</v>
      </c>
      <c r="J110" s="160">
        <f t="shared" si="24"/>
        <v>0.81672025723472674</v>
      </c>
      <c r="K110" s="159">
        <f>H110/H109</f>
        <v>0.25759522526629919</v>
      </c>
    </row>
    <row r="111" spans="2:11" x14ac:dyDescent="0.25">
      <c r="B111" s="162" t="s">
        <v>103</v>
      </c>
      <c r="C111" s="163">
        <v>1412</v>
      </c>
      <c r="D111" s="163">
        <v>298</v>
      </c>
      <c r="E111" s="163">
        <v>3410</v>
      </c>
      <c r="F111" s="163">
        <v>2043</v>
      </c>
      <c r="G111" s="163">
        <v>1628</v>
      </c>
      <c r="H111" s="163">
        <v>2250</v>
      </c>
      <c r="I111" s="164">
        <f t="shared" si="23"/>
        <v>0.38206388206388198</v>
      </c>
      <c r="J111" s="165">
        <f t="shared" si="24"/>
        <v>0.59348441926345608</v>
      </c>
      <c r="K111" s="164">
        <f>H111/H109</f>
        <v>9.3256517594396321E-2</v>
      </c>
    </row>
    <row r="112" spans="2:11" x14ac:dyDescent="0.25">
      <c r="B112" s="162" t="s">
        <v>100</v>
      </c>
      <c r="C112" s="163">
        <v>2009</v>
      </c>
      <c r="D112" s="163">
        <v>8964</v>
      </c>
      <c r="E112" s="163">
        <v>3125</v>
      </c>
      <c r="F112" s="163">
        <v>4558</v>
      </c>
      <c r="G112" s="163">
        <v>4180</v>
      </c>
      <c r="H112" s="163">
        <v>3965</v>
      </c>
      <c r="I112" s="164">
        <f t="shared" si="23"/>
        <v>-5.1435406698564612E-2</v>
      </c>
      <c r="J112" s="165">
        <f t="shared" si="24"/>
        <v>0.97361871577899461</v>
      </c>
      <c r="K112" s="164">
        <f>H112/H109</f>
        <v>0.16433870767190284</v>
      </c>
    </row>
    <row r="113" spans="2:11" x14ac:dyDescent="0.25">
      <c r="B113" s="157" t="s">
        <v>107</v>
      </c>
      <c r="C113" s="158">
        <v>10588</v>
      </c>
      <c r="D113" s="158">
        <v>3573</v>
      </c>
      <c r="E113" s="158">
        <v>8809</v>
      </c>
      <c r="F113" s="158">
        <v>13925</v>
      </c>
      <c r="G113" s="158">
        <v>16371</v>
      </c>
      <c r="H113" s="158">
        <v>17912</v>
      </c>
      <c r="I113" s="159">
        <f t="shared" si="23"/>
        <v>9.4129863783519729E-2</v>
      </c>
      <c r="J113" s="160">
        <f t="shared" si="24"/>
        <v>0.69172648281072924</v>
      </c>
      <c r="K113" s="159">
        <f>H113/H109</f>
        <v>0.74240477473370081</v>
      </c>
    </row>
    <row r="114" spans="2:11" x14ac:dyDescent="0.25">
      <c r="B114" s="162" t="s">
        <v>110</v>
      </c>
      <c r="C114" s="163">
        <v>5926</v>
      </c>
      <c r="D114" s="163">
        <v>929</v>
      </c>
      <c r="E114" s="163">
        <v>4493</v>
      </c>
      <c r="F114" s="163">
        <v>9251</v>
      </c>
      <c r="G114" s="163">
        <v>11562</v>
      </c>
      <c r="H114" s="163">
        <v>12021</v>
      </c>
      <c r="I114" s="164">
        <f t="shared" si="23"/>
        <v>3.9699014011416622E-2</v>
      </c>
      <c r="J114" s="165">
        <f t="shared" si="24"/>
        <v>1.028518393520081</v>
      </c>
      <c r="K114" s="164">
        <f>H114/H109</f>
        <v>0.49823848800099474</v>
      </c>
    </row>
    <row r="115" spans="2:11" x14ac:dyDescent="0.25">
      <c r="B115" s="162" t="s">
        <v>113</v>
      </c>
      <c r="C115" s="163">
        <v>1144</v>
      </c>
      <c r="D115" s="163">
        <v>242</v>
      </c>
      <c r="E115" s="163">
        <v>620</v>
      </c>
      <c r="F115" s="163">
        <v>491</v>
      </c>
      <c r="G115" s="163">
        <v>659</v>
      </c>
      <c r="H115" s="163">
        <v>606</v>
      </c>
      <c r="I115" s="164">
        <f t="shared" si="23"/>
        <v>-8.0424886191198808E-2</v>
      </c>
      <c r="J115" s="165">
        <f t="shared" si="24"/>
        <v>-0.47027972027972031</v>
      </c>
      <c r="K115" s="164">
        <f>H115/H109</f>
        <v>2.5117088738757409E-2</v>
      </c>
    </row>
    <row r="116" spans="2:11" x14ac:dyDescent="0.25">
      <c r="B116" s="162" t="s">
        <v>116</v>
      </c>
      <c r="C116" s="163">
        <v>1191</v>
      </c>
      <c r="D116" s="163">
        <v>249</v>
      </c>
      <c r="E116" s="163">
        <v>809</v>
      </c>
      <c r="F116" s="163">
        <v>997</v>
      </c>
      <c r="G116" s="163">
        <v>767</v>
      </c>
      <c r="H116" s="163">
        <v>1443</v>
      </c>
      <c r="I116" s="164">
        <f t="shared" si="23"/>
        <v>0.88135593220338992</v>
      </c>
      <c r="J116" s="165">
        <f t="shared" si="24"/>
        <v>0.21158690176322414</v>
      </c>
      <c r="K116" s="164">
        <f>H116/H109</f>
        <v>5.9808513283872843E-2</v>
      </c>
    </row>
    <row r="117" spans="2:11" x14ac:dyDescent="0.25">
      <c r="B117" s="162" t="s">
        <v>123</v>
      </c>
      <c r="C117" s="163">
        <v>128</v>
      </c>
      <c r="D117" s="163">
        <v>43</v>
      </c>
      <c r="E117" s="163">
        <v>633</v>
      </c>
      <c r="F117" s="163">
        <v>421</v>
      </c>
      <c r="G117" s="163">
        <v>453</v>
      </c>
      <c r="H117" s="163">
        <v>436</v>
      </c>
      <c r="I117" s="164">
        <f t="shared" si="23"/>
        <v>-3.7527593818984517E-2</v>
      </c>
      <c r="J117" s="165">
        <f t="shared" si="24"/>
        <v>2.40625</v>
      </c>
      <c r="K117" s="164">
        <f>H117/H109</f>
        <v>1.8071040742736355E-2</v>
      </c>
    </row>
    <row r="118" spans="2:11" x14ac:dyDescent="0.25">
      <c r="B118" s="162" t="s">
        <v>119</v>
      </c>
      <c r="C118" s="163">
        <v>322</v>
      </c>
      <c r="D118" s="163">
        <v>1240</v>
      </c>
      <c r="E118" s="163">
        <v>676</v>
      </c>
      <c r="F118" s="163">
        <v>518</v>
      </c>
      <c r="G118" s="163">
        <v>406</v>
      </c>
      <c r="H118" s="163">
        <v>400</v>
      </c>
      <c r="I118" s="164">
        <f t="shared" si="23"/>
        <v>-1.4778325123152691E-2</v>
      </c>
      <c r="J118" s="165">
        <f t="shared" si="24"/>
        <v>0.2422360248447204</v>
      </c>
      <c r="K118" s="164">
        <f>H118/H109</f>
        <v>1.6578936461226011E-2</v>
      </c>
    </row>
    <row r="119" spans="2:11" x14ac:dyDescent="0.25">
      <c r="B119" s="162" t="s">
        <v>128</v>
      </c>
      <c r="C119" s="163">
        <v>19</v>
      </c>
      <c r="D119" s="163">
        <v>16</v>
      </c>
      <c r="E119" s="163">
        <v>10</v>
      </c>
      <c r="F119" s="163">
        <v>19</v>
      </c>
      <c r="G119" s="163">
        <v>47</v>
      </c>
      <c r="H119" s="163">
        <v>13</v>
      </c>
      <c r="I119" s="164">
        <f t="shared" si="23"/>
        <v>-0.72340425531914887</v>
      </c>
      <c r="J119" s="165">
        <f t="shared" si="24"/>
        <v>-0.31578947368421051</v>
      </c>
      <c r="K119" s="164">
        <f>H119/H109</f>
        <v>5.3881543498984536E-4</v>
      </c>
    </row>
    <row r="120" spans="2:11" x14ac:dyDescent="0.25">
      <c r="B120" s="162" t="s">
        <v>131</v>
      </c>
      <c r="C120" s="163">
        <v>24</v>
      </c>
      <c r="D120" s="163">
        <v>8</v>
      </c>
      <c r="E120" s="163">
        <v>13</v>
      </c>
      <c r="F120" s="163">
        <v>8</v>
      </c>
      <c r="G120" s="163">
        <v>22</v>
      </c>
      <c r="H120" s="163">
        <v>4</v>
      </c>
      <c r="I120" s="164">
        <f t="shared" si="23"/>
        <v>-0.81818181818181812</v>
      </c>
      <c r="J120" s="165">
        <f t="shared" si="24"/>
        <v>-0.83333333333333337</v>
      </c>
      <c r="K120" s="164">
        <f>H120/H109</f>
        <v>1.6578936461226012E-4</v>
      </c>
    </row>
    <row r="121" spans="2:11" x14ac:dyDescent="0.25">
      <c r="B121" s="168" t="s">
        <v>145</v>
      </c>
      <c r="C121" s="169">
        <f t="shared" ref="C121:H121" si="25">C113-SUM(C114:C120)</f>
        <v>1834</v>
      </c>
      <c r="D121" s="169">
        <f t="shared" si="25"/>
        <v>846</v>
      </c>
      <c r="E121" s="169">
        <f t="shared" si="25"/>
        <v>1555</v>
      </c>
      <c r="F121" s="169">
        <f t="shared" si="25"/>
        <v>2220</v>
      </c>
      <c r="G121" s="169">
        <f t="shared" si="25"/>
        <v>2455</v>
      </c>
      <c r="H121" s="169">
        <f t="shared" si="25"/>
        <v>2989</v>
      </c>
      <c r="I121" s="170">
        <f t="shared" si="23"/>
        <v>0.2175152749490834</v>
      </c>
      <c r="J121" s="171">
        <f t="shared" si="24"/>
        <v>0.62977099236641232</v>
      </c>
      <c r="K121" s="170">
        <f>H121/H109</f>
        <v>0.12388610270651138</v>
      </c>
    </row>
    <row r="122" spans="2:11" x14ac:dyDescent="0.25">
      <c r="B122" s="153" t="s">
        <v>51</v>
      </c>
      <c r="C122" s="174"/>
      <c r="D122" s="174"/>
      <c r="E122" s="174"/>
      <c r="F122" s="174"/>
      <c r="G122" s="174"/>
      <c r="H122" s="174"/>
      <c r="I122" s="175"/>
      <c r="J122" s="175"/>
      <c r="K122" s="175"/>
    </row>
    <row r="123" spans="2:11" x14ac:dyDescent="0.25">
      <c r="B123" s="154" t="s">
        <v>68</v>
      </c>
      <c r="C123" s="176">
        <v>16545</v>
      </c>
      <c r="D123" s="176">
        <v>7643</v>
      </c>
      <c r="E123" s="176">
        <v>16992</v>
      </c>
      <c r="F123" s="176">
        <v>20549</v>
      </c>
      <c r="G123" s="176">
        <v>16671</v>
      </c>
      <c r="H123" s="176">
        <v>20174</v>
      </c>
      <c r="I123" s="177">
        <f t="shared" ref="I123:I135" si="26">IFERROR(H123/G123-1,"-")</f>
        <v>0.21012536740447474</v>
      </c>
      <c r="J123" s="177">
        <f t="shared" ref="J123:J135" si="27">IFERROR(H123/C123-1,"-")</f>
        <v>0.21934119069205193</v>
      </c>
      <c r="K123" s="177">
        <f>H123/H123</f>
        <v>1</v>
      </c>
    </row>
    <row r="124" spans="2:11" x14ac:dyDescent="0.25">
      <c r="B124" s="157" t="s">
        <v>97</v>
      </c>
      <c r="C124" s="158">
        <v>9542</v>
      </c>
      <c r="D124" s="158">
        <v>5334</v>
      </c>
      <c r="E124" s="158">
        <v>11386</v>
      </c>
      <c r="F124" s="158">
        <v>13102</v>
      </c>
      <c r="G124" s="158">
        <v>11658</v>
      </c>
      <c r="H124" s="158">
        <v>14592</v>
      </c>
      <c r="I124" s="159">
        <f t="shared" si="26"/>
        <v>0.2516726711271231</v>
      </c>
      <c r="J124" s="160">
        <f t="shared" si="27"/>
        <v>0.52923915321735482</v>
      </c>
      <c r="K124" s="159">
        <f>H124/H123</f>
        <v>0.72330722712402107</v>
      </c>
    </row>
    <row r="125" spans="2:11" x14ac:dyDescent="0.25">
      <c r="B125" s="162" t="s">
        <v>103</v>
      </c>
      <c r="C125" s="163">
        <v>4702</v>
      </c>
      <c r="D125" s="163">
        <v>1784</v>
      </c>
      <c r="E125" s="163">
        <v>5443</v>
      </c>
      <c r="F125" s="163">
        <v>6791</v>
      </c>
      <c r="G125" s="163">
        <v>4887</v>
      </c>
      <c r="H125" s="163">
        <v>8256</v>
      </c>
      <c r="I125" s="164">
        <f t="shared" si="26"/>
        <v>0.68937998772252906</v>
      </c>
      <c r="J125" s="165">
        <f t="shared" si="27"/>
        <v>0.75584857507443637</v>
      </c>
      <c r="K125" s="164">
        <f>H125/H123</f>
        <v>0.40923961534648556</v>
      </c>
    </row>
    <row r="126" spans="2:11" x14ac:dyDescent="0.25">
      <c r="B126" s="162" t="s">
        <v>100</v>
      </c>
      <c r="C126" s="163">
        <v>4840</v>
      </c>
      <c r="D126" s="163">
        <v>3550</v>
      </c>
      <c r="E126" s="163">
        <v>5943</v>
      </c>
      <c r="F126" s="163">
        <v>6311</v>
      </c>
      <c r="G126" s="163">
        <v>6771</v>
      </c>
      <c r="H126" s="163">
        <v>6336</v>
      </c>
      <c r="I126" s="164">
        <f t="shared" si="26"/>
        <v>-6.4244572441293779E-2</v>
      </c>
      <c r="J126" s="165">
        <f t="shared" si="27"/>
        <v>0.30909090909090908</v>
      </c>
      <c r="K126" s="164">
        <f>H126/H123</f>
        <v>0.31406761177753545</v>
      </c>
    </row>
    <row r="127" spans="2:11" x14ac:dyDescent="0.25">
      <c r="B127" s="157" t="s">
        <v>107</v>
      </c>
      <c r="C127" s="158">
        <v>7003</v>
      </c>
      <c r="D127" s="158">
        <v>2309</v>
      </c>
      <c r="E127" s="158">
        <v>5606</v>
      </c>
      <c r="F127" s="158">
        <v>7447</v>
      </c>
      <c r="G127" s="158">
        <v>5013</v>
      </c>
      <c r="H127" s="158">
        <v>5582</v>
      </c>
      <c r="I127" s="159">
        <f t="shared" si="26"/>
        <v>0.1135048872930382</v>
      </c>
      <c r="J127" s="160">
        <f t="shared" si="27"/>
        <v>-0.20291303726974153</v>
      </c>
      <c r="K127" s="159">
        <f>H127/H123</f>
        <v>0.27669277287597899</v>
      </c>
    </row>
    <row r="128" spans="2:11" x14ac:dyDescent="0.25">
      <c r="B128" s="162" t="s">
        <v>110</v>
      </c>
      <c r="C128" s="163">
        <v>969</v>
      </c>
      <c r="D128" s="163">
        <v>108</v>
      </c>
      <c r="E128" s="163">
        <v>315</v>
      </c>
      <c r="F128" s="163">
        <v>1108</v>
      </c>
      <c r="G128" s="163">
        <v>640</v>
      </c>
      <c r="H128" s="163">
        <v>666</v>
      </c>
      <c r="I128" s="164">
        <f t="shared" si="26"/>
        <v>4.0624999999999911E-2</v>
      </c>
      <c r="J128" s="165">
        <f t="shared" si="27"/>
        <v>-0.31269349845201233</v>
      </c>
      <c r="K128" s="164">
        <f>H128/H123</f>
        <v>3.3012788737979575E-2</v>
      </c>
    </row>
    <row r="129" spans="2:11" x14ac:dyDescent="0.25">
      <c r="B129" s="162" t="s">
        <v>113</v>
      </c>
      <c r="C129" s="163">
        <v>415</v>
      </c>
      <c r="D129" s="163">
        <v>126</v>
      </c>
      <c r="E129" s="163">
        <v>516</v>
      </c>
      <c r="F129" s="163">
        <v>741</v>
      </c>
      <c r="G129" s="163">
        <v>618</v>
      </c>
      <c r="H129" s="163">
        <v>600</v>
      </c>
      <c r="I129" s="164">
        <f t="shared" si="26"/>
        <v>-2.9126213592232997E-2</v>
      </c>
      <c r="J129" s="165">
        <f t="shared" si="27"/>
        <v>0.44578313253012047</v>
      </c>
      <c r="K129" s="164">
        <f>H129/H123</f>
        <v>2.9741251115296918E-2</v>
      </c>
    </row>
    <row r="130" spans="2:11" x14ac:dyDescent="0.25">
      <c r="B130" s="162" t="s">
        <v>116</v>
      </c>
      <c r="C130" s="163">
        <v>513</v>
      </c>
      <c r="D130" s="163">
        <v>110</v>
      </c>
      <c r="E130" s="163">
        <v>582</v>
      </c>
      <c r="F130" s="163">
        <v>608</v>
      </c>
      <c r="G130" s="163">
        <v>584</v>
      </c>
      <c r="H130" s="163">
        <v>657</v>
      </c>
      <c r="I130" s="164">
        <f t="shared" si="26"/>
        <v>0.125</v>
      </c>
      <c r="J130" s="165">
        <f t="shared" si="27"/>
        <v>0.2807017543859649</v>
      </c>
      <c r="K130" s="164">
        <f>H130/H123</f>
        <v>3.2566669971250121E-2</v>
      </c>
    </row>
    <row r="131" spans="2:11" x14ac:dyDescent="0.25">
      <c r="B131" s="162" t="s">
        <v>123</v>
      </c>
      <c r="C131" s="163">
        <v>127</v>
      </c>
      <c r="D131" s="163">
        <v>20</v>
      </c>
      <c r="E131" s="163">
        <v>124</v>
      </c>
      <c r="F131" s="163">
        <v>212</v>
      </c>
      <c r="G131" s="163">
        <v>163</v>
      </c>
      <c r="H131" s="163">
        <v>112</v>
      </c>
      <c r="I131" s="164">
        <f t="shared" si="26"/>
        <v>-0.31288343558282206</v>
      </c>
      <c r="J131" s="165">
        <f t="shared" si="27"/>
        <v>-0.11811023622047245</v>
      </c>
      <c r="K131" s="164">
        <f>H131/H123</f>
        <v>5.5517002081887576E-3</v>
      </c>
    </row>
    <row r="132" spans="2:11" x14ac:dyDescent="0.25">
      <c r="B132" s="162" t="s">
        <v>119</v>
      </c>
      <c r="C132" s="163">
        <v>114</v>
      </c>
      <c r="D132" s="163">
        <v>78</v>
      </c>
      <c r="E132" s="163">
        <v>100</v>
      </c>
      <c r="F132" s="163">
        <v>107</v>
      </c>
      <c r="G132" s="163">
        <v>105</v>
      </c>
      <c r="H132" s="163">
        <v>147</v>
      </c>
      <c r="I132" s="164">
        <f t="shared" si="26"/>
        <v>0.39999999999999991</v>
      </c>
      <c r="J132" s="165">
        <f t="shared" si="27"/>
        <v>0.28947368421052633</v>
      </c>
      <c r="K132" s="164">
        <f>H132/H123</f>
        <v>7.2866065232477448E-3</v>
      </c>
    </row>
    <row r="133" spans="2:11" x14ac:dyDescent="0.25">
      <c r="B133" s="162" t="s">
        <v>128</v>
      </c>
      <c r="C133" s="163">
        <v>62</v>
      </c>
      <c r="D133" s="163">
        <v>0</v>
      </c>
      <c r="E133" s="163">
        <v>20</v>
      </c>
      <c r="F133" s="163">
        <v>32</v>
      </c>
      <c r="G133" s="163">
        <v>32</v>
      </c>
      <c r="H133" s="163">
        <v>24</v>
      </c>
      <c r="I133" s="164">
        <f t="shared" si="26"/>
        <v>-0.25</v>
      </c>
      <c r="J133" s="165">
        <f t="shared" si="27"/>
        <v>-0.61290322580645162</v>
      </c>
      <c r="K133" s="164">
        <f>H133/H123</f>
        <v>1.1896500446118767E-3</v>
      </c>
    </row>
    <row r="134" spans="2:11" x14ac:dyDescent="0.25">
      <c r="B134" s="162" t="s">
        <v>131</v>
      </c>
      <c r="C134" s="163">
        <v>39</v>
      </c>
      <c r="D134" s="163">
        <v>30</v>
      </c>
      <c r="E134" s="163">
        <v>36</v>
      </c>
      <c r="F134" s="163">
        <v>34</v>
      </c>
      <c r="G134" s="163">
        <v>44</v>
      </c>
      <c r="H134" s="163">
        <v>24</v>
      </c>
      <c r="I134" s="164">
        <f t="shared" si="26"/>
        <v>-0.45454545454545459</v>
      </c>
      <c r="J134" s="165">
        <f t="shared" si="27"/>
        <v>-0.38461538461538458</v>
      </c>
      <c r="K134" s="164">
        <f>H134/H123</f>
        <v>1.1896500446118767E-3</v>
      </c>
    </row>
    <row r="135" spans="2:11" x14ac:dyDescent="0.25">
      <c r="B135" s="168" t="s">
        <v>145</v>
      </c>
      <c r="C135" s="169">
        <f t="shared" ref="C135:H135" si="28">C127-SUM(C128:C134)</f>
        <v>4764</v>
      </c>
      <c r="D135" s="169">
        <f t="shared" si="28"/>
        <v>1837</v>
      </c>
      <c r="E135" s="169">
        <f t="shared" si="28"/>
        <v>3913</v>
      </c>
      <c r="F135" s="169">
        <f t="shared" si="28"/>
        <v>4605</v>
      </c>
      <c r="G135" s="169">
        <f t="shared" si="28"/>
        <v>2827</v>
      </c>
      <c r="H135" s="169">
        <f t="shared" si="28"/>
        <v>3352</v>
      </c>
      <c r="I135" s="170">
        <f t="shared" si="26"/>
        <v>0.18570923240183945</v>
      </c>
      <c r="J135" s="171">
        <f t="shared" si="27"/>
        <v>-0.29638958858102438</v>
      </c>
      <c r="K135" s="170">
        <f>H135/H123</f>
        <v>0.16615445623079211</v>
      </c>
    </row>
    <row r="136" spans="2:11" x14ac:dyDescent="0.25">
      <c r="B136" s="153" t="s">
        <v>52</v>
      </c>
      <c r="C136" s="174"/>
      <c r="D136" s="174"/>
      <c r="E136" s="174"/>
      <c r="F136" s="174"/>
      <c r="G136" s="174"/>
      <c r="H136" s="174"/>
      <c r="I136" s="175"/>
      <c r="J136" s="175"/>
      <c r="K136" s="175"/>
    </row>
    <row r="137" spans="2:11" x14ac:dyDescent="0.25">
      <c r="B137" s="154" t="s">
        <v>68</v>
      </c>
      <c r="C137" s="176">
        <v>26444</v>
      </c>
      <c r="D137" s="176">
        <v>6596</v>
      </c>
      <c r="E137" s="176">
        <v>17890</v>
      </c>
      <c r="F137" s="176">
        <v>24264</v>
      </c>
      <c r="G137" s="176">
        <v>26447</v>
      </c>
      <c r="H137" s="176">
        <v>25421</v>
      </c>
      <c r="I137" s="177">
        <f t="shared" ref="I137:I149" si="29">IFERROR(H137/G137-1,"-")</f>
        <v>-3.8794570272620676E-2</v>
      </c>
      <c r="J137" s="177">
        <f t="shared" ref="J137:J149" si="30">IFERROR(H137/C137-1,"-")</f>
        <v>-3.8685524126455872E-2</v>
      </c>
      <c r="K137" s="177">
        <f>H137/H137</f>
        <v>1</v>
      </c>
    </row>
    <row r="138" spans="2:11" x14ac:dyDescent="0.25">
      <c r="B138" s="157" t="s">
        <v>97</v>
      </c>
      <c r="C138" s="158">
        <v>6360</v>
      </c>
      <c r="D138" s="158">
        <v>4187</v>
      </c>
      <c r="E138" s="158">
        <v>5654</v>
      </c>
      <c r="F138" s="158">
        <v>3786</v>
      </c>
      <c r="G138" s="158">
        <v>3753</v>
      </c>
      <c r="H138" s="158">
        <v>3212</v>
      </c>
      <c r="I138" s="159">
        <f t="shared" si="29"/>
        <v>-0.14415134559019449</v>
      </c>
      <c r="J138" s="160">
        <f t="shared" si="30"/>
        <v>-0.4949685534591195</v>
      </c>
      <c r="K138" s="159">
        <f>H138/H137</f>
        <v>0.12635222847252273</v>
      </c>
    </row>
    <row r="139" spans="2:11" x14ac:dyDescent="0.25">
      <c r="B139" s="162" t="s">
        <v>103</v>
      </c>
      <c r="C139" s="163">
        <v>2001</v>
      </c>
      <c r="D139" s="163">
        <v>2459</v>
      </c>
      <c r="E139" s="163">
        <v>4018</v>
      </c>
      <c r="F139" s="163">
        <v>2710</v>
      </c>
      <c r="G139" s="163">
        <v>2511</v>
      </c>
      <c r="H139" s="163">
        <v>1803</v>
      </c>
      <c r="I139" s="164">
        <f t="shared" si="29"/>
        <v>-0.28195937873357224</v>
      </c>
      <c r="J139" s="165">
        <f t="shared" si="30"/>
        <v>-9.8950524737631218E-2</v>
      </c>
      <c r="K139" s="164">
        <f>H139/H137</f>
        <v>7.0925612682427919E-2</v>
      </c>
    </row>
    <row r="140" spans="2:11" x14ac:dyDescent="0.25">
      <c r="B140" s="162" t="s">
        <v>100</v>
      </c>
      <c r="C140" s="163">
        <v>4359</v>
      </c>
      <c r="D140" s="163">
        <v>1728</v>
      </c>
      <c r="E140" s="163">
        <v>1636</v>
      </c>
      <c r="F140" s="163">
        <v>1076</v>
      </c>
      <c r="G140" s="163">
        <v>1242</v>
      </c>
      <c r="H140" s="163">
        <v>1409</v>
      </c>
      <c r="I140" s="164">
        <f t="shared" si="29"/>
        <v>0.1344605475040257</v>
      </c>
      <c r="J140" s="165">
        <f t="shared" si="30"/>
        <v>-0.67676072493691208</v>
      </c>
      <c r="K140" s="164">
        <f>H140/H137</f>
        <v>5.5426615790094801E-2</v>
      </c>
    </row>
    <row r="141" spans="2:11" x14ac:dyDescent="0.25">
      <c r="B141" s="157" t="s">
        <v>107</v>
      </c>
      <c r="C141" s="158">
        <v>20084</v>
      </c>
      <c r="D141" s="158">
        <v>2409</v>
      </c>
      <c r="E141" s="158">
        <v>12236</v>
      </c>
      <c r="F141" s="158">
        <v>20478</v>
      </c>
      <c r="G141" s="158">
        <v>22694</v>
      </c>
      <c r="H141" s="158">
        <v>22209</v>
      </c>
      <c r="I141" s="159">
        <f t="shared" si="29"/>
        <v>-2.1371287564995178E-2</v>
      </c>
      <c r="J141" s="160">
        <f t="shared" si="30"/>
        <v>0.10580561641107344</v>
      </c>
      <c r="K141" s="159">
        <f>H141/H137</f>
        <v>0.8736477715274773</v>
      </c>
    </row>
    <row r="142" spans="2:11" x14ac:dyDescent="0.25">
      <c r="B142" s="162" t="s">
        <v>110</v>
      </c>
      <c r="C142" s="163">
        <v>10959</v>
      </c>
      <c r="D142" s="163">
        <v>277</v>
      </c>
      <c r="E142" s="163">
        <v>3384</v>
      </c>
      <c r="F142" s="163">
        <v>10235</v>
      </c>
      <c r="G142" s="163">
        <v>11415</v>
      </c>
      <c r="H142" s="163">
        <v>11236</v>
      </c>
      <c r="I142" s="164">
        <f t="shared" si="29"/>
        <v>-1.5681121331581283E-2</v>
      </c>
      <c r="J142" s="165">
        <f t="shared" si="30"/>
        <v>2.5276028834747777E-2</v>
      </c>
      <c r="K142" s="164">
        <f>H142/H137</f>
        <v>0.44199677432044371</v>
      </c>
    </row>
    <row r="143" spans="2:11" x14ac:dyDescent="0.25">
      <c r="B143" s="162" t="s">
        <v>113</v>
      </c>
      <c r="C143" s="163">
        <v>1672</v>
      </c>
      <c r="D143" s="163">
        <v>263</v>
      </c>
      <c r="E143" s="163">
        <v>962</v>
      </c>
      <c r="F143" s="163">
        <v>1370</v>
      </c>
      <c r="G143" s="163">
        <v>1837</v>
      </c>
      <c r="H143" s="163">
        <v>1470</v>
      </c>
      <c r="I143" s="164">
        <f t="shared" si="29"/>
        <v>-0.19978225367446922</v>
      </c>
      <c r="J143" s="165">
        <f t="shared" si="30"/>
        <v>-0.12081339712918659</v>
      </c>
      <c r="K143" s="164">
        <f>H143/H137</f>
        <v>5.7826206679516934E-2</v>
      </c>
    </row>
    <row r="144" spans="2:11" x14ac:dyDescent="0.25">
      <c r="B144" s="162" t="s">
        <v>116</v>
      </c>
      <c r="C144" s="163">
        <v>1754</v>
      </c>
      <c r="D144" s="163">
        <v>346</v>
      </c>
      <c r="E144" s="163">
        <v>1404</v>
      </c>
      <c r="F144" s="163">
        <v>1920</v>
      </c>
      <c r="G144" s="163">
        <v>2346</v>
      </c>
      <c r="H144" s="163">
        <v>1937</v>
      </c>
      <c r="I144" s="164">
        <f t="shared" si="29"/>
        <v>-0.17433930093776639</v>
      </c>
      <c r="J144" s="165">
        <f t="shared" si="30"/>
        <v>0.10433295324971503</v>
      </c>
      <c r="K144" s="164">
        <f>H144/H137</f>
        <v>7.6196845128043741E-2</v>
      </c>
    </row>
    <row r="145" spans="2:11" x14ac:dyDescent="0.25">
      <c r="B145" s="162" t="s">
        <v>123</v>
      </c>
      <c r="C145" s="163">
        <v>393</v>
      </c>
      <c r="D145" s="163">
        <v>12</v>
      </c>
      <c r="E145" s="163">
        <v>724</v>
      </c>
      <c r="F145" s="163">
        <v>961</v>
      </c>
      <c r="G145" s="163">
        <v>1021</v>
      </c>
      <c r="H145" s="163">
        <v>533</v>
      </c>
      <c r="I145" s="164">
        <f t="shared" si="29"/>
        <v>-0.47796278158667971</v>
      </c>
      <c r="J145" s="165">
        <f t="shared" si="30"/>
        <v>0.35623409669211203</v>
      </c>
      <c r="K145" s="164">
        <f>H145/H137</f>
        <v>2.0966917115770426E-2</v>
      </c>
    </row>
    <row r="146" spans="2:11" x14ac:dyDescent="0.25">
      <c r="B146" s="162" t="s">
        <v>119</v>
      </c>
      <c r="C146" s="163">
        <v>448</v>
      </c>
      <c r="D146" s="163">
        <v>182</v>
      </c>
      <c r="E146" s="163">
        <v>592</v>
      </c>
      <c r="F146" s="163">
        <v>363</v>
      </c>
      <c r="G146" s="163">
        <v>402</v>
      </c>
      <c r="H146" s="163">
        <v>269</v>
      </c>
      <c r="I146" s="164">
        <f t="shared" si="29"/>
        <v>-0.3308457711442786</v>
      </c>
      <c r="J146" s="165">
        <f t="shared" si="30"/>
        <v>-0.3995535714285714</v>
      </c>
      <c r="K146" s="164">
        <f>H146/H137</f>
        <v>1.0581802446795956E-2</v>
      </c>
    </row>
    <row r="147" spans="2:11" x14ac:dyDescent="0.25">
      <c r="B147" s="162" t="s">
        <v>128</v>
      </c>
      <c r="C147" s="163">
        <v>9</v>
      </c>
      <c r="D147" s="163">
        <v>2</v>
      </c>
      <c r="E147" s="163">
        <v>3</v>
      </c>
      <c r="F147" s="163">
        <v>22</v>
      </c>
      <c r="G147" s="163">
        <v>12</v>
      </c>
      <c r="H147" s="163">
        <v>12</v>
      </c>
      <c r="I147" s="164">
        <f t="shared" si="29"/>
        <v>0</v>
      </c>
      <c r="J147" s="165">
        <f t="shared" si="30"/>
        <v>0.33333333333333326</v>
      </c>
      <c r="K147" s="164">
        <f>H147/H137</f>
        <v>4.7205066677156679E-4</v>
      </c>
    </row>
    <row r="148" spans="2:11" x14ac:dyDescent="0.25">
      <c r="B148" s="162" t="s">
        <v>131</v>
      </c>
      <c r="C148" s="163">
        <v>30</v>
      </c>
      <c r="D148" s="163">
        <v>0</v>
      </c>
      <c r="E148" s="163">
        <v>0</v>
      </c>
      <c r="F148" s="163">
        <v>3</v>
      </c>
      <c r="G148" s="163">
        <v>11</v>
      </c>
      <c r="H148" s="163">
        <v>12</v>
      </c>
      <c r="I148" s="164">
        <f t="shared" si="29"/>
        <v>9.0909090909090828E-2</v>
      </c>
      <c r="J148" s="165">
        <f t="shared" si="30"/>
        <v>-0.6</v>
      </c>
      <c r="K148" s="164">
        <f>H148/H137</f>
        <v>4.7205066677156679E-4</v>
      </c>
    </row>
    <row r="149" spans="2:11" x14ac:dyDescent="0.25">
      <c r="B149" s="168" t="s">
        <v>145</v>
      </c>
      <c r="C149" s="169">
        <f t="shared" ref="C149:H149" si="31">C141-SUM(C142:C148)</f>
        <v>4819</v>
      </c>
      <c r="D149" s="169">
        <f t="shared" si="31"/>
        <v>1327</v>
      </c>
      <c r="E149" s="169">
        <f t="shared" si="31"/>
        <v>5167</v>
      </c>
      <c r="F149" s="169">
        <f t="shared" si="31"/>
        <v>5604</v>
      </c>
      <c r="G149" s="169">
        <f t="shared" si="31"/>
        <v>5650</v>
      </c>
      <c r="H149" s="169">
        <f t="shared" si="31"/>
        <v>6740</v>
      </c>
      <c r="I149" s="170">
        <f t="shared" si="29"/>
        <v>0.19292035398230079</v>
      </c>
      <c r="J149" s="171">
        <f t="shared" si="30"/>
        <v>0.39863042124922177</v>
      </c>
      <c r="K149" s="170">
        <f>H149/H137</f>
        <v>0.26513512450336335</v>
      </c>
    </row>
    <row r="150" spans="2:11" x14ac:dyDescent="0.25">
      <c r="B150" s="153" t="s">
        <v>53</v>
      </c>
      <c r="C150" s="174"/>
      <c r="D150" s="174"/>
      <c r="E150" s="174"/>
      <c r="F150" s="174"/>
      <c r="G150" s="174"/>
      <c r="H150" s="174"/>
      <c r="I150" s="175"/>
      <c r="J150" s="175"/>
      <c r="K150" s="175"/>
    </row>
    <row r="151" spans="2:11" x14ac:dyDescent="0.25">
      <c r="B151" s="154" t="s">
        <v>68</v>
      </c>
      <c r="C151" s="176">
        <v>9128</v>
      </c>
      <c r="D151" s="176">
        <v>4062</v>
      </c>
      <c r="E151" s="176">
        <v>8589</v>
      </c>
      <c r="F151" s="176">
        <v>10300</v>
      </c>
      <c r="G151" s="176">
        <v>11494</v>
      </c>
      <c r="H151" s="176">
        <v>12467</v>
      </c>
      <c r="I151" s="177">
        <f t="shared" ref="I151:I163" si="32">IFERROR(H151/G151-1,"-")</f>
        <v>8.4652862362972092E-2</v>
      </c>
      <c r="J151" s="177">
        <f t="shared" ref="J151:J163" si="33">IFERROR(H151/C151-1,"-")</f>
        <v>0.36579754601226999</v>
      </c>
      <c r="K151" s="177">
        <f>H151/H151</f>
        <v>1</v>
      </c>
    </row>
    <row r="152" spans="2:11" x14ac:dyDescent="0.25">
      <c r="B152" s="157" t="s">
        <v>97</v>
      </c>
      <c r="C152" s="158">
        <v>3146</v>
      </c>
      <c r="D152" s="158">
        <v>3234</v>
      </c>
      <c r="E152" s="158">
        <v>4764</v>
      </c>
      <c r="F152" s="158">
        <v>5825</v>
      </c>
      <c r="G152" s="158">
        <v>5944</v>
      </c>
      <c r="H152" s="158">
        <v>5979</v>
      </c>
      <c r="I152" s="159">
        <f t="shared" si="32"/>
        <v>5.8882907133244178E-3</v>
      </c>
      <c r="J152" s="160">
        <f t="shared" si="33"/>
        <v>0.90050858232676423</v>
      </c>
      <c r="K152" s="159">
        <f>H152/H151</f>
        <v>0.47958610732333362</v>
      </c>
    </row>
    <row r="153" spans="2:11" x14ac:dyDescent="0.25">
      <c r="B153" s="162" t="s">
        <v>103</v>
      </c>
      <c r="C153" s="163">
        <v>1159</v>
      </c>
      <c r="D153" s="163">
        <v>2095</v>
      </c>
      <c r="E153" s="163">
        <v>3633</v>
      </c>
      <c r="F153" s="163">
        <v>4633</v>
      </c>
      <c r="G153" s="163">
        <v>4708</v>
      </c>
      <c r="H153" s="163">
        <v>4154</v>
      </c>
      <c r="I153" s="164">
        <f t="shared" si="32"/>
        <v>-0.11767204757858962</v>
      </c>
      <c r="J153" s="165">
        <f t="shared" si="33"/>
        <v>2.5841242450388267</v>
      </c>
      <c r="K153" s="164">
        <f>H153/H151</f>
        <v>0.33319964706826022</v>
      </c>
    </row>
    <row r="154" spans="2:11" x14ac:dyDescent="0.25">
      <c r="B154" s="162" t="s">
        <v>100</v>
      </c>
      <c r="C154" s="163">
        <v>1987</v>
      </c>
      <c r="D154" s="163">
        <v>1139</v>
      </c>
      <c r="E154" s="163">
        <v>1131</v>
      </c>
      <c r="F154" s="163">
        <v>1192</v>
      </c>
      <c r="G154" s="163">
        <v>1236</v>
      </c>
      <c r="H154" s="163">
        <v>1825</v>
      </c>
      <c r="I154" s="164">
        <f t="shared" si="32"/>
        <v>0.47653721682847894</v>
      </c>
      <c r="J154" s="165">
        <f t="shared" si="33"/>
        <v>-8.1529944640161056E-2</v>
      </c>
      <c r="K154" s="164">
        <f>H154/H151</f>
        <v>0.1463864602550734</v>
      </c>
    </row>
    <row r="155" spans="2:11" x14ac:dyDescent="0.25">
      <c r="B155" s="157" t="s">
        <v>107</v>
      </c>
      <c r="C155" s="158">
        <v>5982</v>
      </c>
      <c r="D155" s="158">
        <v>828</v>
      </c>
      <c r="E155" s="158">
        <v>3825</v>
      </c>
      <c r="F155" s="158">
        <v>4475</v>
      </c>
      <c r="G155" s="158">
        <v>5550</v>
      </c>
      <c r="H155" s="158">
        <v>6488</v>
      </c>
      <c r="I155" s="159">
        <f t="shared" si="32"/>
        <v>0.16900900900900906</v>
      </c>
      <c r="J155" s="160">
        <f t="shared" si="33"/>
        <v>8.4587094617184944E-2</v>
      </c>
      <c r="K155" s="159">
        <f>H155/H151</f>
        <v>0.52041389267666638</v>
      </c>
    </row>
    <row r="156" spans="2:11" x14ac:dyDescent="0.25">
      <c r="B156" s="162" t="s">
        <v>110</v>
      </c>
      <c r="C156" s="163">
        <v>1622</v>
      </c>
      <c r="D156" s="163">
        <v>25</v>
      </c>
      <c r="E156" s="163">
        <v>766</v>
      </c>
      <c r="F156" s="163">
        <v>1725</v>
      </c>
      <c r="G156" s="163">
        <v>1527</v>
      </c>
      <c r="H156" s="163">
        <v>1789</v>
      </c>
      <c r="I156" s="164">
        <f t="shared" si="32"/>
        <v>0.17157825802226578</v>
      </c>
      <c r="J156" s="165">
        <f t="shared" si="33"/>
        <v>0.1029593094944512</v>
      </c>
      <c r="K156" s="164">
        <f>H156/H151</f>
        <v>0.14349883692949386</v>
      </c>
    </row>
    <row r="157" spans="2:11" x14ac:dyDescent="0.25">
      <c r="B157" s="162" t="s">
        <v>113</v>
      </c>
      <c r="C157" s="163">
        <v>1568</v>
      </c>
      <c r="D157" s="163">
        <v>122</v>
      </c>
      <c r="E157" s="163">
        <v>931</v>
      </c>
      <c r="F157" s="163">
        <v>786</v>
      </c>
      <c r="G157" s="163">
        <v>987</v>
      </c>
      <c r="H157" s="163">
        <v>875</v>
      </c>
      <c r="I157" s="164">
        <f t="shared" si="32"/>
        <v>-0.11347517730496459</v>
      </c>
      <c r="J157" s="165">
        <f t="shared" si="33"/>
        <v>-0.4419642857142857</v>
      </c>
      <c r="K157" s="164">
        <f>H157/H151</f>
        <v>7.0185289163391354E-2</v>
      </c>
    </row>
    <row r="158" spans="2:11" x14ac:dyDescent="0.25">
      <c r="B158" s="162" t="s">
        <v>116</v>
      </c>
      <c r="C158" s="163">
        <v>886</v>
      </c>
      <c r="D158" s="163">
        <v>56</v>
      </c>
      <c r="E158" s="163">
        <v>542</v>
      </c>
      <c r="F158" s="163">
        <v>630</v>
      </c>
      <c r="G158" s="163">
        <v>1092</v>
      </c>
      <c r="H158" s="163">
        <v>1312</v>
      </c>
      <c r="I158" s="164">
        <f t="shared" si="32"/>
        <v>0.20146520146520142</v>
      </c>
      <c r="J158" s="165">
        <f t="shared" si="33"/>
        <v>0.4808126410835214</v>
      </c>
      <c r="K158" s="164">
        <f>H158/H151</f>
        <v>0.1052378278655651</v>
      </c>
    </row>
    <row r="159" spans="2:11" x14ac:dyDescent="0.25">
      <c r="B159" s="162" t="s">
        <v>123</v>
      </c>
      <c r="C159" s="163">
        <v>101</v>
      </c>
      <c r="D159" s="163">
        <v>10</v>
      </c>
      <c r="E159" s="163">
        <v>90</v>
      </c>
      <c r="F159" s="163">
        <v>111</v>
      </c>
      <c r="G159" s="163">
        <v>168</v>
      </c>
      <c r="H159" s="163">
        <v>245</v>
      </c>
      <c r="I159" s="164">
        <f t="shared" si="32"/>
        <v>0.45833333333333326</v>
      </c>
      <c r="J159" s="165">
        <f t="shared" si="33"/>
        <v>1.4257425742574257</v>
      </c>
      <c r="K159" s="164">
        <f>H159/H151</f>
        <v>1.9651880965749578E-2</v>
      </c>
    </row>
    <row r="160" spans="2:11" x14ac:dyDescent="0.25">
      <c r="B160" s="162" t="s">
        <v>119</v>
      </c>
      <c r="C160" s="163">
        <v>426</v>
      </c>
      <c r="D160" s="163">
        <v>274</v>
      </c>
      <c r="E160" s="163">
        <v>217</v>
      </c>
      <c r="F160" s="163">
        <v>302</v>
      </c>
      <c r="G160" s="163">
        <v>285</v>
      </c>
      <c r="H160" s="163">
        <v>452</v>
      </c>
      <c r="I160" s="164">
        <f t="shared" si="32"/>
        <v>0.5859649122807018</v>
      </c>
      <c r="J160" s="165">
        <f t="shared" si="33"/>
        <v>6.1032863849765251E-2</v>
      </c>
      <c r="K160" s="164">
        <f>H160/H151</f>
        <v>3.6255715087831875E-2</v>
      </c>
    </row>
    <row r="161" spans="2:11" x14ac:dyDescent="0.25">
      <c r="B161" s="162" t="s">
        <v>128</v>
      </c>
      <c r="C161" s="163">
        <v>14</v>
      </c>
      <c r="D161" s="163">
        <v>3</v>
      </c>
      <c r="E161" s="163">
        <v>7</v>
      </c>
      <c r="F161" s="163">
        <v>11</v>
      </c>
      <c r="G161" s="163">
        <v>13</v>
      </c>
      <c r="H161" s="163">
        <v>15</v>
      </c>
      <c r="I161" s="164">
        <f t="shared" si="32"/>
        <v>0.15384615384615374</v>
      </c>
      <c r="J161" s="165">
        <f t="shared" si="33"/>
        <v>7.1428571428571397E-2</v>
      </c>
      <c r="K161" s="164">
        <f>H161/H151</f>
        <v>1.2031763856581374E-3</v>
      </c>
    </row>
    <row r="162" spans="2:11" x14ac:dyDescent="0.25">
      <c r="B162" s="162" t="s">
        <v>131</v>
      </c>
      <c r="C162" s="163">
        <v>10</v>
      </c>
      <c r="D162" s="163">
        <v>0</v>
      </c>
      <c r="E162" s="163">
        <v>10</v>
      </c>
      <c r="F162" s="163">
        <v>6</v>
      </c>
      <c r="G162" s="163">
        <v>23</v>
      </c>
      <c r="H162" s="163">
        <v>7</v>
      </c>
      <c r="I162" s="164">
        <f t="shared" si="32"/>
        <v>-0.69565217391304346</v>
      </c>
      <c r="J162" s="165">
        <f t="shared" si="33"/>
        <v>-0.30000000000000004</v>
      </c>
      <c r="K162" s="164">
        <f>H162/H151</f>
        <v>5.6148231330713087E-4</v>
      </c>
    </row>
    <row r="163" spans="2:11" x14ac:dyDescent="0.25">
      <c r="B163" s="168" t="s">
        <v>145</v>
      </c>
      <c r="C163" s="169">
        <f t="shared" ref="C163:H163" si="34">C155-SUM(C156:C162)</f>
        <v>1355</v>
      </c>
      <c r="D163" s="169">
        <f t="shared" si="34"/>
        <v>338</v>
      </c>
      <c r="E163" s="169">
        <f t="shared" si="34"/>
        <v>1262</v>
      </c>
      <c r="F163" s="169">
        <f t="shared" si="34"/>
        <v>904</v>
      </c>
      <c r="G163" s="169">
        <f t="shared" si="34"/>
        <v>1455</v>
      </c>
      <c r="H163" s="169">
        <f t="shared" si="34"/>
        <v>1793</v>
      </c>
      <c r="I163" s="170">
        <f t="shared" si="32"/>
        <v>0.23230240549828185</v>
      </c>
      <c r="J163" s="171">
        <f t="shared" si="33"/>
        <v>0.32324723247232479</v>
      </c>
      <c r="K163" s="170">
        <f>H163/H151</f>
        <v>0.14381968396566935</v>
      </c>
    </row>
    <row r="164" spans="2:11" x14ac:dyDescent="0.25">
      <c r="C164" s="79"/>
      <c r="D164" s="79"/>
      <c r="E164" s="79"/>
      <c r="F164" s="79"/>
      <c r="G164" s="79"/>
      <c r="H164" s="79"/>
      <c r="I164" s="79"/>
    </row>
    <row r="165" spans="2:11" x14ac:dyDescent="0.25">
      <c r="B165" s="105" t="s">
        <v>55</v>
      </c>
      <c r="C165" s="105"/>
      <c r="D165" s="105"/>
      <c r="E165" s="105"/>
      <c r="F165" s="105"/>
      <c r="G165" s="105"/>
      <c r="H165" s="105"/>
      <c r="I165" s="105"/>
      <c r="J165" s="105"/>
      <c r="K165" s="105"/>
    </row>
  </sheetData>
  <mergeCells count="3">
    <mergeCell ref="B6:K6"/>
    <mergeCell ref="N6:V6"/>
    <mergeCell ref="C8:K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370D73-4164-46D6-9159-379DBEE4A546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4" spans="1:27" ht="42" customHeight="1" thickBot="1" x14ac:dyDescent="0.3">
      <c r="B4" s="267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67"/>
      <c r="D4" s="267"/>
      <c r="E4" s="267"/>
      <c r="F4" s="267"/>
      <c r="G4" s="267"/>
      <c r="H4" s="267"/>
      <c r="I4" s="267"/>
      <c r="J4" s="267"/>
      <c r="K4" s="142"/>
      <c r="L4" s="142"/>
      <c r="M4" s="142"/>
      <c r="P4" s="141" t="s">
        <v>254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299" t="s">
        <v>43</v>
      </c>
      <c r="D6" s="300"/>
      <c r="E6" s="300"/>
      <c r="F6" s="300"/>
      <c r="G6" s="300"/>
      <c r="H6" s="300"/>
      <c r="I6" s="300"/>
      <c r="J6" s="300"/>
      <c r="K6" s="300"/>
      <c r="L6" s="300"/>
      <c r="M6" s="300"/>
      <c r="P6" s="143"/>
      <c r="Q6" s="299" t="s">
        <v>43</v>
      </c>
      <c r="R6" s="300"/>
      <c r="S6" s="300"/>
      <c r="T6" s="300"/>
      <c r="U6" s="300"/>
      <c r="V6" s="300"/>
      <c r="W6" s="300"/>
      <c r="X6" s="300"/>
      <c r="Y6" s="300"/>
      <c r="Z6" s="300"/>
      <c r="AA6" s="300"/>
    </row>
    <row r="7" spans="1:27" s="144" customFormat="1" ht="72" customHeight="1" x14ac:dyDescent="0.25">
      <c r="B7" s="145"/>
      <c r="C7" s="172" t="s">
        <v>255</v>
      </c>
      <c r="D7" s="172" t="s">
        <v>256</v>
      </c>
      <c r="E7" s="172" t="s">
        <v>257</v>
      </c>
      <c r="F7" s="172" t="s">
        <v>258</v>
      </c>
      <c r="G7" s="172" t="s">
        <v>259</v>
      </c>
      <c r="H7" s="172" t="s">
        <v>260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255</v>
      </c>
      <c r="R7" s="172" t="s">
        <v>256</v>
      </c>
      <c r="S7" s="172" t="s">
        <v>257</v>
      </c>
      <c r="T7" s="172" t="s">
        <v>258</v>
      </c>
      <c r="U7" s="172" t="s">
        <v>259</v>
      </c>
      <c r="V7" s="172" t="s">
        <v>260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47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v>3637977</v>
      </c>
      <c r="D9" s="176">
        <v>3620829</v>
      </c>
      <c r="E9" s="176">
        <v>1311192</v>
      </c>
      <c r="F9" s="176">
        <v>3492085</v>
      </c>
      <c r="G9" s="176">
        <v>3849133</v>
      </c>
      <c r="H9" s="176">
        <v>4095618</v>
      </c>
      <c r="I9" s="177">
        <f>IFERROR(H9/G9-1,"-")</f>
        <v>6.4036498608907477E-2</v>
      </c>
      <c r="J9" s="177">
        <f>IFERROR(H9/D9-1,"-")</f>
        <v>0.13112715347783621</v>
      </c>
      <c r="K9" s="176">
        <f>H9-G9</f>
        <v>246485</v>
      </c>
      <c r="L9" s="176">
        <f>H9-D9</f>
        <v>474789</v>
      </c>
      <c r="M9" s="177">
        <f t="shared" ref="M9:M21" si="0">H9/H$9</f>
        <v>1</v>
      </c>
      <c r="P9" s="154" t="s">
        <v>68</v>
      </c>
      <c r="Q9" s="176">
        <v>104000</v>
      </c>
      <c r="R9" s="176">
        <v>103641</v>
      </c>
      <c r="S9" s="176">
        <v>36944</v>
      </c>
      <c r="T9" s="176">
        <v>117560</v>
      </c>
      <c r="U9" s="176">
        <v>137595</v>
      </c>
      <c r="V9" s="176">
        <v>175857</v>
      </c>
      <c r="W9" s="177">
        <f>IFERROR(V9/U9-1,"-")</f>
        <v>0.27807696500599577</v>
      </c>
      <c r="X9" s="177">
        <f>IFERROR(V9/R9-1,"-")</f>
        <v>0.69678988045271661</v>
      </c>
      <c r="Y9" s="176">
        <f>V9-U9</f>
        <v>38262</v>
      </c>
      <c r="Z9" s="176">
        <f>V9-R9</f>
        <v>72216</v>
      </c>
      <c r="AA9" s="177">
        <f t="shared" ref="AA9:AA21" si="1">V9/V$9</f>
        <v>1</v>
      </c>
    </row>
    <row r="10" spans="1:27" x14ac:dyDescent="0.25">
      <c r="A10" s="161" t="s">
        <v>103</v>
      </c>
      <c r="B10" s="157" t="s">
        <v>97</v>
      </c>
      <c r="C10" s="158">
        <v>822209</v>
      </c>
      <c r="D10" s="158">
        <v>824041</v>
      </c>
      <c r="E10" s="158">
        <v>355635</v>
      </c>
      <c r="F10" s="158">
        <v>802083</v>
      </c>
      <c r="G10" s="158">
        <v>830806</v>
      </c>
      <c r="H10" s="158">
        <v>834904</v>
      </c>
      <c r="I10" s="160">
        <f>IFERROR(H10/G10-1,"-")</f>
        <v>4.9325594663496286E-3</v>
      </c>
      <c r="J10" s="159">
        <f t="shared" ref="J10:J21" si="2">IFERROR(H10/D10-1,"-")</f>
        <v>1.3182596497018917E-2</v>
      </c>
      <c r="K10" s="158">
        <f t="shared" ref="K10:K20" si="3">H10-G10</f>
        <v>4098</v>
      </c>
      <c r="L10" s="158">
        <f t="shared" ref="L10:L21" si="4">H10-D10</f>
        <v>10863</v>
      </c>
      <c r="M10" s="159">
        <f t="shared" si="0"/>
        <v>0.2038529960557845</v>
      </c>
      <c r="P10" s="157" t="s">
        <v>97</v>
      </c>
      <c r="Q10" s="158">
        <v>28965</v>
      </c>
      <c r="R10" s="158">
        <v>33892</v>
      </c>
      <c r="S10" s="158">
        <v>16922</v>
      </c>
      <c r="T10" s="158">
        <v>29432</v>
      </c>
      <c r="U10" s="158">
        <v>39183</v>
      </c>
      <c r="V10" s="158">
        <v>48762</v>
      </c>
      <c r="W10" s="160">
        <f>IFERROR(V10/U10-1,"-")</f>
        <v>0.24446826429829271</v>
      </c>
      <c r="X10" s="159">
        <f t="shared" ref="X10:X21" si="5">IFERROR(V10/R10-1,"-")</f>
        <v>0.43874660686887768</v>
      </c>
      <c r="Y10" s="157">
        <f t="shared" ref="Y10:Y20" si="6">V10-U10</f>
        <v>9579</v>
      </c>
      <c r="Z10" s="158">
        <f t="shared" ref="Z10:Z21" si="7">V10-R10</f>
        <v>14870</v>
      </c>
      <c r="AA10" s="159">
        <f t="shared" si="1"/>
        <v>0.2772821098961088</v>
      </c>
    </row>
    <row r="11" spans="1:27" x14ac:dyDescent="0.25">
      <c r="A11" s="161" t="s">
        <v>100</v>
      </c>
      <c r="B11" s="162" t="s">
        <v>103</v>
      </c>
      <c r="C11" s="163">
        <v>340647</v>
      </c>
      <c r="D11" s="163">
        <v>328320</v>
      </c>
      <c r="E11" s="163">
        <v>151426</v>
      </c>
      <c r="F11" s="163">
        <v>341997</v>
      </c>
      <c r="G11" s="163">
        <v>348792</v>
      </c>
      <c r="H11" s="163">
        <v>338193</v>
      </c>
      <c r="I11" s="165">
        <f>IFERROR(H11/G11-1,"-")</f>
        <v>-3.0387738250877261E-2</v>
      </c>
      <c r="J11" s="164">
        <f t="shared" si="2"/>
        <v>3.0071271929824617E-2</v>
      </c>
      <c r="K11" s="163">
        <f t="shared" si="3"/>
        <v>-10599</v>
      </c>
      <c r="L11" s="163">
        <f t="shared" si="4"/>
        <v>9873</v>
      </c>
      <c r="M11" s="164">
        <f t="shared" si="0"/>
        <v>8.2574351416562775E-2</v>
      </c>
      <c r="P11" s="162" t="s">
        <v>103</v>
      </c>
      <c r="Q11" s="163">
        <v>16604</v>
      </c>
      <c r="R11" s="163">
        <v>18634</v>
      </c>
      <c r="S11" s="163">
        <v>6072</v>
      </c>
      <c r="T11" s="163">
        <v>22757</v>
      </c>
      <c r="U11" s="163">
        <v>28471</v>
      </c>
      <c r="V11" s="163">
        <v>30835</v>
      </c>
      <c r="W11" s="165">
        <f>IFERROR(V11/U11-1,"-")</f>
        <v>8.303185697727522E-2</v>
      </c>
      <c r="X11" s="164">
        <f t="shared" si="5"/>
        <v>0.65477084898572513</v>
      </c>
      <c r="Y11" s="162">
        <f t="shared" si="6"/>
        <v>2364</v>
      </c>
      <c r="Z11" s="163">
        <f t="shared" si="7"/>
        <v>12201</v>
      </c>
      <c r="AA11" s="164">
        <f>V11/V$9</f>
        <v>0.17534132846574205</v>
      </c>
    </row>
    <row r="12" spans="1:27" x14ac:dyDescent="0.25">
      <c r="A12" s="1"/>
      <c r="B12" s="162" t="s">
        <v>100</v>
      </c>
      <c r="C12" s="163">
        <v>481562</v>
      </c>
      <c r="D12" s="163">
        <v>495721</v>
      </c>
      <c r="E12" s="163">
        <v>204209</v>
      </c>
      <c r="F12" s="163">
        <v>460086</v>
      </c>
      <c r="G12" s="163">
        <v>482014</v>
      </c>
      <c r="H12" s="163">
        <v>496711</v>
      </c>
      <c r="I12" s="165">
        <f>IFERROR(H12/G12-1,"-")</f>
        <v>3.0490815619463429E-2</v>
      </c>
      <c r="J12" s="164">
        <f t="shared" si="2"/>
        <v>1.9970911056823581E-3</v>
      </c>
      <c r="K12" s="163">
        <f t="shared" si="3"/>
        <v>14697</v>
      </c>
      <c r="L12" s="163">
        <f t="shared" si="4"/>
        <v>990</v>
      </c>
      <c r="M12" s="164">
        <f t="shared" si="0"/>
        <v>0.12127864463922172</v>
      </c>
      <c r="P12" s="162" t="s">
        <v>100</v>
      </c>
      <c r="Q12" s="163">
        <v>12361</v>
      </c>
      <c r="R12" s="163">
        <v>15258</v>
      </c>
      <c r="S12" s="163">
        <v>10850</v>
      </c>
      <c r="T12" s="163">
        <v>6675</v>
      </c>
      <c r="U12" s="163">
        <v>10712</v>
      </c>
      <c r="V12" s="163">
        <v>17927</v>
      </c>
      <c r="W12" s="165">
        <f>IFERROR(V12/U12-1,"-")</f>
        <v>0.67354368932038833</v>
      </c>
      <c r="X12" s="164">
        <f t="shared" si="5"/>
        <v>0.17492462970245115</v>
      </c>
      <c r="Y12" s="162">
        <f t="shared" si="6"/>
        <v>7215</v>
      </c>
      <c r="Z12" s="163">
        <f t="shared" si="7"/>
        <v>2669</v>
      </c>
      <c r="AA12" s="164">
        <f t="shared" si="1"/>
        <v>0.10194078143036672</v>
      </c>
    </row>
    <row r="13" spans="1:27" s="56" customFormat="1" x14ac:dyDescent="0.25">
      <c r="B13" s="157" t="s">
        <v>107</v>
      </c>
      <c r="C13" s="158">
        <v>2815768</v>
      </c>
      <c r="D13" s="158">
        <v>2796788</v>
      </c>
      <c r="E13" s="158">
        <v>955557</v>
      </c>
      <c r="F13" s="158">
        <v>2690002</v>
      </c>
      <c r="G13" s="158">
        <v>3018327</v>
      </c>
      <c r="H13" s="158">
        <v>3260714</v>
      </c>
      <c r="I13" s="160">
        <f>IFERROR(H13/G13-1,"-")</f>
        <v>8.030508291513816E-2</v>
      </c>
      <c r="J13" s="159">
        <f t="shared" si="2"/>
        <v>0.16587814306983573</v>
      </c>
      <c r="K13" s="158">
        <f t="shared" si="3"/>
        <v>242387</v>
      </c>
      <c r="L13" s="158">
        <f t="shared" si="4"/>
        <v>463926</v>
      </c>
      <c r="M13" s="159">
        <f t="shared" si="0"/>
        <v>0.79614700394421545</v>
      </c>
      <c r="P13" s="157" t="s">
        <v>107</v>
      </c>
      <c r="Q13" s="158">
        <v>75035</v>
      </c>
      <c r="R13" s="158">
        <v>69749</v>
      </c>
      <c r="S13" s="158">
        <v>20022</v>
      </c>
      <c r="T13" s="158">
        <v>88128</v>
      </c>
      <c r="U13" s="158">
        <v>98412</v>
      </c>
      <c r="V13" s="158">
        <v>127095</v>
      </c>
      <c r="W13" s="160">
        <f>IFERROR(V13/U13-1,"-")</f>
        <v>0.29145835873673942</v>
      </c>
      <c r="X13" s="159">
        <f t="shared" si="5"/>
        <v>0.82217666203099693</v>
      </c>
      <c r="Y13" s="157">
        <f t="shared" si="6"/>
        <v>28683</v>
      </c>
      <c r="Z13" s="158">
        <f t="shared" si="7"/>
        <v>57346</v>
      </c>
      <c r="AA13" s="159">
        <f t="shared" si="1"/>
        <v>0.7227178901038912</v>
      </c>
    </row>
    <row r="14" spans="1:27" s="56" customFormat="1" x14ac:dyDescent="0.25">
      <c r="B14" s="162" t="s">
        <v>110</v>
      </c>
      <c r="C14" s="163">
        <v>1259240</v>
      </c>
      <c r="D14" s="163">
        <v>1307720</v>
      </c>
      <c r="E14" s="163">
        <v>368680</v>
      </c>
      <c r="F14" s="163">
        <v>1262054</v>
      </c>
      <c r="G14" s="163">
        <v>1438371</v>
      </c>
      <c r="H14" s="163">
        <v>1561349</v>
      </c>
      <c r="I14" s="165">
        <f t="shared" ref="I14:I21" si="8">IFERROR(H14/G14-1,"-")</f>
        <v>8.5498108624270097E-2</v>
      </c>
      <c r="J14" s="164">
        <f t="shared" si="2"/>
        <v>0.19394748111216464</v>
      </c>
      <c r="K14" s="163">
        <f t="shared" si="3"/>
        <v>122978</v>
      </c>
      <c r="L14" s="163">
        <f t="shared" si="4"/>
        <v>253629</v>
      </c>
      <c r="M14" s="164">
        <f t="shared" si="0"/>
        <v>0.3812242743341786</v>
      </c>
      <c r="P14" s="162" t="s">
        <v>110</v>
      </c>
      <c r="Q14" s="163">
        <v>34417</v>
      </c>
      <c r="R14" s="163">
        <v>30586</v>
      </c>
      <c r="S14" s="163">
        <v>7595</v>
      </c>
      <c r="T14" s="163">
        <v>41445</v>
      </c>
      <c r="U14" s="163">
        <v>37332</v>
      </c>
      <c r="V14" s="163">
        <v>55893</v>
      </c>
      <c r="W14" s="165">
        <f t="shared" ref="W14:W21" si="9">IFERROR(V14/U14-1,"-")</f>
        <v>0.49718739954998403</v>
      </c>
      <c r="X14" s="164">
        <f t="shared" si="5"/>
        <v>0.82740469495847768</v>
      </c>
      <c r="Y14" s="162">
        <f t="shared" si="6"/>
        <v>18561</v>
      </c>
      <c r="Z14" s="163">
        <f t="shared" si="7"/>
        <v>25307</v>
      </c>
      <c r="AA14" s="164">
        <f t="shared" si="1"/>
        <v>0.31783210221941693</v>
      </c>
    </row>
    <row r="15" spans="1:27" x14ac:dyDescent="0.25">
      <c r="A15" s="1"/>
      <c r="B15" s="162" t="s">
        <v>113</v>
      </c>
      <c r="C15" s="163">
        <v>425592</v>
      </c>
      <c r="D15" s="163">
        <v>362204</v>
      </c>
      <c r="E15" s="163">
        <v>121788</v>
      </c>
      <c r="F15" s="163">
        <v>266922</v>
      </c>
      <c r="G15" s="163">
        <v>303364</v>
      </c>
      <c r="H15" s="163">
        <v>315820</v>
      </c>
      <c r="I15" s="165">
        <f t="shared" si="8"/>
        <v>4.1059585184794578E-2</v>
      </c>
      <c r="J15" s="164">
        <f t="shared" si="2"/>
        <v>-0.12806043003390355</v>
      </c>
      <c r="K15" s="163">
        <f t="shared" si="3"/>
        <v>12456</v>
      </c>
      <c r="L15" s="163">
        <f t="shared" si="4"/>
        <v>-46384</v>
      </c>
      <c r="M15" s="164">
        <f t="shared" si="0"/>
        <v>7.7111683755662755E-2</v>
      </c>
      <c r="P15" s="162" t="s">
        <v>113</v>
      </c>
      <c r="Q15" s="163">
        <v>9645</v>
      </c>
      <c r="R15" s="163">
        <v>8263</v>
      </c>
      <c r="S15" s="163">
        <v>2405</v>
      </c>
      <c r="T15" s="163">
        <v>6009</v>
      </c>
      <c r="U15" s="163">
        <v>7116</v>
      </c>
      <c r="V15" s="163">
        <v>7077</v>
      </c>
      <c r="W15" s="165">
        <f t="shared" si="9"/>
        <v>-5.4806070826306508E-3</v>
      </c>
      <c r="X15" s="164">
        <f t="shared" si="5"/>
        <v>-0.14353140505869544</v>
      </c>
      <c r="Y15" s="162">
        <f t="shared" si="6"/>
        <v>-39</v>
      </c>
      <c r="Z15" s="163">
        <f t="shared" si="7"/>
        <v>-1186</v>
      </c>
      <c r="AA15" s="164">
        <f t="shared" si="1"/>
        <v>4.0242924649004586E-2</v>
      </c>
    </row>
    <row r="16" spans="1:27" x14ac:dyDescent="0.25">
      <c r="A16" s="1"/>
      <c r="B16" s="162" t="s">
        <v>116</v>
      </c>
      <c r="C16" s="163">
        <v>125151</v>
      </c>
      <c r="D16" s="163">
        <v>127393</v>
      </c>
      <c r="E16" s="163">
        <v>46683</v>
      </c>
      <c r="F16" s="163">
        <v>143090</v>
      </c>
      <c r="G16" s="163">
        <v>161004</v>
      </c>
      <c r="H16" s="163">
        <v>174252</v>
      </c>
      <c r="I16" s="165">
        <f t="shared" si="8"/>
        <v>8.2283669970932394E-2</v>
      </c>
      <c r="J16" s="164">
        <f t="shared" si="2"/>
        <v>0.36783025754947296</v>
      </c>
      <c r="K16" s="163">
        <f t="shared" si="3"/>
        <v>13248</v>
      </c>
      <c r="L16" s="163">
        <f t="shared" si="4"/>
        <v>46859</v>
      </c>
      <c r="M16" s="164">
        <f t="shared" si="0"/>
        <v>4.2545960096864503E-2</v>
      </c>
      <c r="P16" s="162" t="s">
        <v>116</v>
      </c>
      <c r="Q16" s="163">
        <v>4938</v>
      </c>
      <c r="R16" s="163">
        <v>7845</v>
      </c>
      <c r="S16" s="163">
        <v>2628</v>
      </c>
      <c r="T16" s="163">
        <v>11317</v>
      </c>
      <c r="U16" s="163">
        <v>10860</v>
      </c>
      <c r="V16" s="163">
        <v>13883</v>
      </c>
      <c r="W16" s="165">
        <f t="shared" si="9"/>
        <v>0.2783609576427255</v>
      </c>
      <c r="X16" s="164">
        <f t="shared" si="5"/>
        <v>0.76966220522625872</v>
      </c>
      <c r="Y16" s="162">
        <f t="shared" si="6"/>
        <v>3023</v>
      </c>
      <c r="Z16" s="163">
        <f t="shared" si="7"/>
        <v>6038</v>
      </c>
      <c r="AA16" s="164">
        <f t="shared" si="1"/>
        <v>7.894482448807838E-2</v>
      </c>
    </row>
    <row r="17" spans="1:27" x14ac:dyDescent="0.25">
      <c r="A17" s="1"/>
      <c r="B17" s="162" t="s">
        <v>123</v>
      </c>
      <c r="C17" s="163">
        <v>112172</v>
      </c>
      <c r="D17" s="163">
        <v>104476</v>
      </c>
      <c r="E17" s="163">
        <v>36153</v>
      </c>
      <c r="F17" s="163">
        <v>132833</v>
      </c>
      <c r="G17" s="163">
        <v>122542</v>
      </c>
      <c r="H17" s="163">
        <v>129946</v>
      </c>
      <c r="I17" s="165">
        <f t="shared" si="8"/>
        <v>6.0420100863377346E-2</v>
      </c>
      <c r="J17" s="164">
        <f t="shared" si="2"/>
        <v>0.24378804701558243</v>
      </c>
      <c r="K17" s="163">
        <f t="shared" si="3"/>
        <v>7404</v>
      </c>
      <c r="L17" s="163">
        <f t="shared" si="4"/>
        <v>25470</v>
      </c>
      <c r="M17" s="164">
        <f t="shared" si="0"/>
        <v>3.1728056669347582E-2</v>
      </c>
      <c r="P17" s="162" t="s">
        <v>123</v>
      </c>
      <c r="Q17" s="163">
        <v>1596</v>
      </c>
      <c r="R17" s="163">
        <v>1320</v>
      </c>
      <c r="S17" s="163">
        <v>266</v>
      </c>
      <c r="T17" s="163">
        <v>2222</v>
      </c>
      <c r="U17" s="163">
        <v>2870</v>
      </c>
      <c r="V17" s="163">
        <v>4717</v>
      </c>
      <c r="W17" s="165">
        <f t="shared" si="9"/>
        <v>0.64355400696864118</v>
      </c>
      <c r="X17" s="164">
        <f t="shared" si="5"/>
        <v>2.5734848484848483</v>
      </c>
      <c r="Y17" s="162">
        <f t="shared" si="6"/>
        <v>1847</v>
      </c>
      <c r="Z17" s="163">
        <f t="shared" si="7"/>
        <v>3397</v>
      </c>
      <c r="AA17" s="164">
        <f t="shared" si="1"/>
        <v>2.6822929994256697E-2</v>
      </c>
    </row>
    <row r="18" spans="1:27" x14ac:dyDescent="0.25">
      <c r="A18" s="1"/>
      <c r="B18" s="162" t="s">
        <v>119</v>
      </c>
      <c r="C18" s="163">
        <v>100492</v>
      </c>
      <c r="D18" s="163">
        <v>98574</v>
      </c>
      <c r="E18" s="163">
        <v>47605</v>
      </c>
      <c r="F18" s="163">
        <v>106439</v>
      </c>
      <c r="G18" s="163">
        <v>108990</v>
      </c>
      <c r="H18" s="163">
        <v>115024</v>
      </c>
      <c r="I18" s="165">
        <f t="shared" si="8"/>
        <v>5.5362877328195337E-2</v>
      </c>
      <c r="J18" s="164">
        <f t="shared" si="2"/>
        <v>0.16687970458741663</v>
      </c>
      <c r="K18" s="163">
        <f t="shared" si="3"/>
        <v>6034</v>
      </c>
      <c r="L18" s="163">
        <f t="shared" si="4"/>
        <v>16450</v>
      </c>
      <c r="M18" s="164">
        <f t="shared" si="0"/>
        <v>2.8084650472773583E-2</v>
      </c>
      <c r="P18" s="162" t="s">
        <v>119</v>
      </c>
      <c r="Q18" s="163">
        <v>2059</v>
      </c>
      <c r="R18" s="163">
        <v>1603</v>
      </c>
      <c r="S18" s="163">
        <v>761</v>
      </c>
      <c r="T18" s="163">
        <v>2436</v>
      </c>
      <c r="U18" s="163">
        <v>2203</v>
      </c>
      <c r="V18" s="163">
        <v>3141</v>
      </c>
      <c r="W18" s="165">
        <f t="shared" si="9"/>
        <v>0.42578302315024974</v>
      </c>
      <c r="X18" s="164">
        <f t="shared" si="5"/>
        <v>0.95945102932002491</v>
      </c>
      <c r="Y18" s="162">
        <f t="shared" si="6"/>
        <v>938</v>
      </c>
      <c r="Z18" s="163">
        <f t="shared" si="7"/>
        <v>1538</v>
      </c>
      <c r="AA18" s="164">
        <f t="shared" si="1"/>
        <v>1.786110305532336E-2</v>
      </c>
    </row>
    <row r="19" spans="1:27" x14ac:dyDescent="0.25">
      <c r="A19" s="161" t="s">
        <v>144</v>
      </c>
      <c r="B19" s="162" t="s">
        <v>128</v>
      </c>
      <c r="C19" s="163">
        <v>45583</v>
      </c>
      <c r="D19" s="163">
        <v>51496</v>
      </c>
      <c r="E19" s="163">
        <v>28519</v>
      </c>
      <c r="F19" s="163">
        <v>37941</v>
      </c>
      <c r="G19" s="163">
        <v>46327</v>
      </c>
      <c r="H19" s="163">
        <v>42252</v>
      </c>
      <c r="I19" s="165">
        <f t="shared" si="8"/>
        <v>-8.7961663824551506E-2</v>
      </c>
      <c r="J19" s="164">
        <f t="shared" si="2"/>
        <v>-0.17950908808451138</v>
      </c>
      <c r="K19" s="163">
        <f t="shared" si="3"/>
        <v>-4075</v>
      </c>
      <c r="L19" s="163">
        <f t="shared" si="4"/>
        <v>-9244</v>
      </c>
      <c r="M19" s="164">
        <f t="shared" si="0"/>
        <v>1.0316391811931679E-2</v>
      </c>
      <c r="P19" s="162" t="s">
        <v>128</v>
      </c>
      <c r="Q19" s="163">
        <v>915</v>
      </c>
      <c r="R19" s="163">
        <v>1201</v>
      </c>
      <c r="S19" s="163">
        <v>664</v>
      </c>
      <c r="T19" s="163">
        <v>1064</v>
      </c>
      <c r="U19" s="163">
        <v>3236</v>
      </c>
      <c r="V19" s="163">
        <v>2249</v>
      </c>
      <c r="W19" s="165">
        <f t="shared" si="9"/>
        <v>-0.30500618046971573</v>
      </c>
      <c r="X19" s="164">
        <f t="shared" si="5"/>
        <v>0.87260616153205661</v>
      </c>
      <c r="Y19" s="162">
        <f t="shared" si="6"/>
        <v>-987</v>
      </c>
      <c r="Z19" s="163">
        <f t="shared" si="7"/>
        <v>1048</v>
      </c>
      <c r="AA19" s="164">
        <f t="shared" si="1"/>
        <v>1.2788799990901699E-2</v>
      </c>
    </row>
    <row r="20" spans="1:27" x14ac:dyDescent="0.25">
      <c r="A20" s="167" t="s">
        <v>145</v>
      </c>
      <c r="B20" s="162" t="s">
        <v>131</v>
      </c>
      <c r="C20" s="163">
        <v>73497</v>
      </c>
      <c r="D20" s="163">
        <v>62064</v>
      </c>
      <c r="E20" s="163">
        <v>40390</v>
      </c>
      <c r="F20" s="163">
        <v>28084</v>
      </c>
      <c r="G20" s="163">
        <v>41477</v>
      </c>
      <c r="H20" s="163">
        <v>41887</v>
      </c>
      <c r="I20" s="165">
        <f t="shared" si="8"/>
        <v>9.884996504086585E-3</v>
      </c>
      <c r="J20" s="164">
        <f t="shared" si="2"/>
        <v>-0.32509989688063934</v>
      </c>
      <c r="K20" s="163">
        <f t="shared" si="3"/>
        <v>410</v>
      </c>
      <c r="L20" s="163">
        <f t="shared" si="4"/>
        <v>-20177</v>
      </c>
      <c r="M20" s="164">
        <f t="shared" si="0"/>
        <v>1.0227272172355919E-2</v>
      </c>
      <c r="P20" s="162" t="s">
        <v>131</v>
      </c>
      <c r="Q20" s="163">
        <v>1846</v>
      </c>
      <c r="R20" s="163">
        <v>1346</v>
      </c>
      <c r="S20" s="163">
        <v>797</v>
      </c>
      <c r="T20" s="163">
        <v>444</v>
      </c>
      <c r="U20" s="163">
        <v>975</v>
      </c>
      <c r="V20" s="163">
        <v>1688</v>
      </c>
      <c r="W20" s="165">
        <f t="shared" si="9"/>
        <v>0.73128205128205126</v>
      </c>
      <c r="X20" s="164">
        <f t="shared" si="5"/>
        <v>0.25408618127786031</v>
      </c>
      <c r="Y20" s="162">
        <f t="shared" si="6"/>
        <v>713</v>
      </c>
      <c r="Z20" s="163">
        <f t="shared" si="7"/>
        <v>342</v>
      </c>
      <c r="AA20" s="164">
        <f t="shared" si="1"/>
        <v>9.5987080411925607E-3</v>
      </c>
    </row>
    <row r="21" spans="1:27" x14ac:dyDescent="0.25">
      <c r="B21" s="168" t="s">
        <v>145</v>
      </c>
      <c r="C21" s="169">
        <f t="shared" ref="C21:H21" si="10">C13-SUM(C14:C20)</f>
        <v>674041</v>
      </c>
      <c r="D21" s="169">
        <f t="shared" si="10"/>
        <v>682861</v>
      </c>
      <c r="E21" s="169">
        <f t="shared" si="10"/>
        <v>265739</v>
      </c>
      <c r="F21" s="169">
        <f t="shared" si="10"/>
        <v>712639</v>
      </c>
      <c r="G21" s="169">
        <f t="shared" si="10"/>
        <v>796252</v>
      </c>
      <c r="H21" s="169">
        <f t="shared" si="10"/>
        <v>880184</v>
      </c>
      <c r="I21" s="171">
        <f t="shared" si="8"/>
        <v>0.10540884041735521</v>
      </c>
      <c r="J21" s="170">
        <f t="shared" si="2"/>
        <v>0.28896510417200583</v>
      </c>
      <c r="K21" s="169">
        <f>H21-G21</f>
        <v>83932</v>
      </c>
      <c r="L21" s="169">
        <f t="shared" si="4"/>
        <v>197323</v>
      </c>
      <c r="M21" s="170">
        <f t="shared" si="0"/>
        <v>0.21490871463110084</v>
      </c>
      <c r="P21" s="168" t="s">
        <v>145</v>
      </c>
      <c r="Q21" s="169">
        <f t="shared" ref="Q21:V21" si="11">Q13-SUM(Q14:Q20)</f>
        <v>19619</v>
      </c>
      <c r="R21" s="169">
        <f t="shared" si="11"/>
        <v>17585</v>
      </c>
      <c r="S21" s="169">
        <f t="shared" si="11"/>
        <v>4906</v>
      </c>
      <c r="T21" s="169">
        <f t="shared" si="11"/>
        <v>23191</v>
      </c>
      <c r="U21" s="169">
        <f t="shared" si="11"/>
        <v>33820</v>
      </c>
      <c r="V21" s="169">
        <f t="shared" si="11"/>
        <v>38447</v>
      </c>
      <c r="W21" s="171">
        <f t="shared" si="9"/>
        <v>0.13681253696037854</v>
      </c>
      <c r="X21" s="170">
        <f t="shared" si="5"/>
        <v>1.1863520045493319</v>
      </c>
      <c r="Y21" s="168">
        <f>V21-U21</f>
        <v>4627</v>
      </c>
      <c r="Z21" s="169">
        <f t="shared" si="7"/>
        <v>20862</v>
      </c>
      <c r="AA21" s="170">
        <f t="shared" si="1"/>
        <v>0.21862649766571704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v>1270262</v>
      </c>
      <c r="D23" s="176">
        <v>1326830</v>
      </c>
      <c r="E23" s="176">
        <v>434246</v>
      </c>
      <c r="F23" s="176">
        <v>1298122</v>
      </c>
      <c r="G23" s="176">
        <v>1400057</v>
      </c>
      <c r="H23" s="176">
        <v>1449683</v>
      </c>
      <c r="I23" s="177">
        <f>IFERROR(H23/G23-1,"-")</f>
        <v>3.5445699710797474E-2</v>
      </c>
      <c r="J23" s="177">
        <f>IFERROR(H23/D23-1,"-")</f>
        <v>9.2591364379762231E-2</v>
      </c>
      <c r="K23" s="176">
        <f>H23-G23</f>
        <v>49626</v>
      </c>
      <c r="L23" s="176">
        <f>H23-D23</f>
        <v>122853</v>
      </c>
      <c r="M23" s="177">
        <f t="shared" ref="M23:M35" si="12">H23/H$9</f>
        <v>0.35395952454550206</v>
      </c>
    </row>
    <row r="24" spans="1:27" x14ac:dyDescent="0.25">
      <c r="B24" s="157" t="s">
        <v>97</v>
      </c>
      <c r="C24" s="158">
        <v>152172</v>
      </c>
      <c r="D24" s="158">
        <v>183116</v>
      </c>
      <c r="E24" s="158">
        <v>76613</v>
      </c>
      <c r="F24" s="158">
        <v>171971</v>
      </c>
      <c r="G24" s="158">
        <v>148781</v>
      </c>
      <c r="H24" s="158">
        <v>132009</v>
      </c>
      <c r="I24" s="160">
        <f>IFERROR(H24/G24-1,"-")</f>
        <v>-0.11272944798058893</v>
      </c>
      <c r="J24" s="159">
        <f t="shared" ref="J24:J35" si="13">IFERROR(H24/D24-1,"-")</f>
        <v>-0.2790963105353983</v>
      </c>
      <c r="K24" s="158">
        <f t="shared" ref="K24:K34" si="14">H24-G24</f>
        <v>-16772</v>
      </c>
      <c r="L24" s="158">
        <f t="shared" ref="L24:L35" si="15">H24-D24</f>
        <v>-51107</v>
      </c>
      <c r="M24" s="159">
        <f t="shared" si="12"/>
        <v>3.2231765755497709E-2</v>
      </c>
    </row>
    <row r="25" spans="1:27" x14ac:dyDescent="0.25">
      <c r="B25" s="162" t="s">
        <v>103</v>
      </c>
      <c r="C25" s="163">
        <v>72772</v>
      </c>
      <c r="D25" s="163">
        <v>94584</v>
      </c>
      <c r="E25" s="163">
        <v>42842</v>
      </c>
      <c r="F25" s="163">
        <v>74040</v>
      </c>
      <c r="G25" s="163">
        <v>63391</v>
      </c>
      <c r="H25" s="163">
        <v>50766</v>
      </c>
      <c r="I25" s="165">
        <f>IFERROR(H25/G25-1,"-")</f>
        <v>-0.19916076414632988</v>
      </c>
      <c r="J25" s="164">
        <f t="shared" si="13"/>
        <v>-0.4632707434661254</v>
      </c>
      <c r="K25" s="163">
        <f t="shared" si="14"/>
        <v>-12625</v>
      </c>
      <c r="L25" s="163">
        <f t="shared" si="15"/>
        <v>-43818</v>
      </c>
      <c r="M25" s="164">
        <f t="shared" si="12"/>
        <v>1.2395198966309846E-2</v>
      </c>
    </row>
    <row r="26" spans="1:27" x14ac:dyDescent="0.25">
      <c r="B26" s="162" t="s">
        <v>100</v>
      </c>
      <c r="C26" s="163">
        <v>79400</v>
      </c>
      <c r="D26" s="163">
        <v>88532</v>
      </c>
      <c r="E26" s="163">
        <v>33771</v>
      </c>
      <c r="F26" s="163">
        <v>97931</v>
      </c>
      <c r="G26" s="163">
        <v>85390</v>
      </c>
      <c r="H26" s="163">
        <v>81243</v>
      </c>
      <c r="I26" s="165">
        <f>IFERROR(H26/G26-1,"-")</f>
        <v>-4.8565405785220728E-2</v>
      </c>
      <c r="J26" s="164">
        <f t="shared" si="13"/>
        <v>-8.2331812226087764E-2</v>
      </c>
      <c r="K26" s="163">
        <f t="shared" si="14"/>
        <v>-4147</v>
      </c>
      <c r="L26" s="163">
        <f t="shared" si="15"/>
        <v>-7289</v>
      </c>
      <c r="M26" s="164">
        <f t="shared" si="12"/>
        <v>1.9836566789187857E-2</v>
      </c>
    </row>
    <row r="27" spans="1:27" x14ac:dyDescent="0.25">
      <c r="B27" s="157" t="s">
        <v>107</v>
      </c>
      <c r="C27" s="158">
        <v>1118090</v>
      </c>
      <c r="D27" s="158">
        <v>1143714</v>
      </c>
      <c r="E27" s="158">
        <v>357633</v>
      </c>
      <c r="F27" s="158">
        <v>1126151</v>
      </c>
      <c r="G27" s="158">
        <v>1251276</v>
      </c>
      <c r="H27" s="158">
        <v>1317674</v>
      </c>
      <c r="I27" s="160">
        <f>IFERROR(H27/G27-1,"-")</f>
        <v>5.3064232031941883E-2</v>
      </c>
      <c r="J27" s="159">
        <f t="shared" si="13"/>
        <v>0.152100962303513</v>
      </c>
      <c r="K27" s="158">
        <f t="shared" si="14"/>
        <v>66398</v>
      </c>
      <c r="L27" s="158">
        <f t="shared" si="15"/>
        <v>173960</v>
      </c>
      <c r="M27" s="159">
        <f t="shared" si="12"/>
        <v>0.32172775879000431</v>
      </c>
    </row>
    <row r="28" spans="1:27" x14ac:dyDescent="0.25">
      <c r="B28" s="162" t="s">
        <v>110</v>
      </c>
      <c r="C28" s="163">
        <v>546893</v>
      </c>
      <c r="D28" s="163">
        <v>575644</v>
      </c>
      <c r="E28" s="163">
        <v>155761</v>
      </c>
      <c r="F28" s="163">
        <v>575306</v>
      </c>
      <c r="G28" s="163">
        <v>656025</v>
      </c>
      <c r="H28" s="163">
        <v>697141</v>
      </c>
      <c r="I28" s="165">
        <f t="shared" ref="I28:I35" si="16">IFERROR(H28/G28-1,"-")</f>
        <v>6.2674440760641659E-2</v>
      </c>
      <c r="J28" s="164">
        <f t="shared" si="13"/>
        <v>0.21106274016579696</v>
      </c>
      <c r="K28" s="163">
        <f t="shared" si="14"/>
        <v>41116</v>
      </c>
      <c r="L28" s="163">
        <f t="shared" si="15"/>
        <v>121497</v>
      </c>
      <c r="M28" s="164">
        <f t="shared" si="12"/>
        <v>0.17021631411913904</v>
      </c>
    </row>
    <row r="29" spans="1:27" x14ac:dyDescent="0.25">
      <c r="B29" s="162" t="s">
        <v>113</v>
      </c>
      <c r="C29" s="163">
        <v>162885</v>
      </c>
      <c r="D29" s="163">
        <v>150403</v>
      </c>
      <c r="E29" s="163">
        <v>45028</v>
      </c>
      <c r="F29" s="163">
        <v>120904</v>
      </c>
      <c r="G29" s="163">
        <v>131670</v>
      </c>
      <c r="H29" s="163">
        <v>132799</v>
      </c>
      <c r="I29" s="165">
        <f t="shared" si="16"/>
        <v>8.5744664692033457E-3</v>
      </c>
      <c r="J29" s="164">
        <f t="shared" si="13"/>
        <v>-0.11704553765549885</v>
      </c>
      <c r="K29" s="163">
        <f t="shared" si="14"/>
        <v>1129</v>
      </c>
      <c r="L29" s="163">
        <f t="shared" si="15"/>
        <v>-17604</v>
      </c>
      <c r="M29" s="164">
        <f t="shared" si="12"/>
        <v>3.2424654838415105E-2</v>
      </c>
    </row>
    <row r="30" spans="1:27" x14ac:dyDescent="0.25">
      <c r="B30" s="162" t="s">
        <v>116</v>
      </c>
      <c r="C30" s="163">
        <v>35996</v>
      </c>
      <c r="D30" s="163">
        <v>39885</v>
      </c>
      <c r="E30" s="163">
        <v>15695</v>
      </c>
      <c r="F30" s="163">
        <v>46955</v>
      </c>
      <c r="G30" s="163">
        <v>49227</v>
      </c>
      <c r="H30" s="163">
        <v>44942</v>
      </c>
      <c r="I30" s="165">
        <f t="shared" si="16"/>
        <v>-8.7045726938468682E-2</v>
      </c>
      <c r="J30" s="164">
        <f t="shared" si="13"/>
        <v>0.12678951986962517</v>
      </c>
      <c r="K30" s="163">
        <f t="shared" si="14"/>
        <v>-4285</v>
      </c>
      <c r="L30" s="163">
        <f t="shared" si="15"/>
        <v>5057</v>
      </c>
      <c r="M30" s="164">
        <f t="shared" si="12"/>
        <v>1.0973191347435235E-2</v>
      </c>
    </row>
    <row r="31" spans="1:27" x14ac:dyDescent="0.25">
      <c r="B31" s="162" t="s">
        <v>123</v>
      </c>
      <c r="C31" s="163">
        <v>49764</v>
      </c>
      <c r="D31" s="163">
        <v>45808</v>
      </c>
      <c r="E31" s="163">
        <v>15190</v>
      </c>
      <c r="F31" s="163">
        <v>60469</v>
      </c>
      <c r="G31" s="163">
        <v>53942</v>
      </c>
      <c r="H31" s="163">
        <v>54097</v>
      </c>
      <c r="I31" s="165">
        <f t="shared" si="16"/>
        <v>2.8734566756887236E-3</v>
      </c>
      <c r="J31" s="164">
        <f t="shared" si="13"/>
        <v>0.1809509256025148</v>
      </c>
      <c r="K31" s="163">
        <f t="shared" si="14"/>
        <v>155</v>
      </c>
      <c r="L31" s="163">
        <f t="shared" si="15"/>
        <v>8289</v>
      </c>
      <c r="M31" s="164">
        <f t="shared" si="12"/>
        <v>1.3208507238712204E-2</v>
      </c>
    </row>
    <row r="32" spans="1:27" x14ac:dyDescent="0.25">
      <c r="B32" s="162" t="s">
        <v>119</v>
      </c>
      <c r="C32" s="163">
        <v>52141</v>
      </c>
      <c r="D32" s="163">
        <v>51994</v>
      </c>
      <c r="E32" s="163">
        <v>22314</v>
      </c>
      <c r="F32" s="163">
        <v>60675</v>
      </c>
      <c r="G32" s="163">
        <v>57569</v>
      </c>
      <c r="H32" s="163">
        <v>59410</v>
      </c>
      <c r="I32" s="165">
        <f t="shared" si="16"/>
        <v>3.1979016484566358E-2</v>
      </c>
      <c r="J32" s="164">
        <f t="shared" si="13"/>
        <v>0.14263184213563096</v>
      </c>
      <c r="K32" s="163">
        <f t="shared" si="14"/>
        <v>1841</v>
      </c>
      <c r="L32" s="163">
        <f t="shared" si="15"/>
        <v>7416</v>
      </c>
      <c r="M32" s="164">
        <f t="shared" si="12"/>
        <v>1.450574736218075E-2</v>
      </c>
    </row>
    <row r="33" spans="2:13" x14ac:dyDescent="0.25">
      <c r="B33" s="162" t="s">
        <v>128</v>
      </c>
      <c r="C33" s="163">
        <v>18981</v>
      </c>
      <c r="D33" s="163">
        <v>22463</v>
      </c>
      <c r="E33" s="163">
        <v>11529</v>
      </c>
      <c r="F33" s="163">
        <v>14568</v>
      </c>
      <c r="G33" s="163">
        <v>16963</v>
      </c>
      <c r="H33" s="163">
        <v>16255</v>
      </c>
      <c r="I33" s="165">
        <f t="shared" si="16"/>
        <v>-4.1737900135589201E-2</v>
      </c>
      <c r="J33" s="164">
        <f t="shared" si="13"/>
        <v>-0.27636557895205449</v>
      </c>
      <c r="K33" s="163">
        <f t="shared" si="14"/>
        <v>-708</v>
      </c>
      <c r="L33" s="163">
        <f t="shared" si="15"/>
        <v>-6208</v>
      </c>
      <c r="M33" s="164">
        <f t="shared" si="12"/>
        <v>3.9688760035725985E-3</v>
      </c>
    </row>
    <row r="34" spans="2:13" x14ac:dyDescent="0.25">
      <c r="B34" s="162" t="s">
        <v>131</v>
      </c>
      <c r="C34" s="163">
        <v>22746</v>
      </c>
      <c r="D34" s="163">
        <v>20353</v>
      </c>
      <c r="E34" s="163">
        <v>12846</v>
      </c>
      <c r="F34" s="163">
        <v>8856</v>
      </c>
      <c r="G34" s="163">
        <v>14835</v>
      </c>
      <c r="H34" s="163">
        <v>13973</v>
      </c>
      <c r="I34" s="165">
        <f t="shared" si="16"/>
        <v>-5.8105830805527448E-2</v>
      </c>
      <c r="J34" s="164">
        <f t="shared" si="13"/>
        <v>-0.31346730211762397</v>
      </c>
      <c r="K34" s="163">
        <f t="shared" si="14"/>
        <v>-862</v>
      </c>
      <c r="L34" s="163">
        <f t="shared" si="15"/>
        <v>-6380</v>
      </c>
      <c r="M34" s="164">
        <f t="shared" si="12"/>
        <v>3.4116951336770176E-3</v>
      </c>
    </row>
    <row r="35" spans="2:13" x14ac:dyDescent="0.25">
      <c r="B35" s="168" t="s">
        <v>145</v>
      </c>
      <c r="C35" s="169">
        <f t="shared" ref="C35:H35" si="17">C27-SUM(C28:C34)</f>
        <v>228684</v>
      </c>
      <c r="D35" s="169">
        <f t="shared" si="17"/>
        <v>237164</v>
      </c>
      <c r="E35" s="169">
        <f t="shared" si="17"/>
        <v>79270</v>
      </c>
      <c r="F35" s="169">
        <f t="shared" si="17"/>
        <v>238418</v>
      </c>
      <c r="G35" s="169">
        <f t="shared" si="17"/>
        <v>271045</v>
      </c>
      <c r="H35" s="169">
        <f t="shared" si="17"/>
        <v>299057</v>
      </c>
      <c r="I35" s="171">
        <f t="shared" si="16"/>
        <v>0.1033481525207991</v>
      </c>
      <c r="J35" s="170">
        <f t="shared" si="13"/>
        <v>0.26097131099155013</v>
      </c>
      <c r="K35" s="169">
        <f>H35-G35</f>
        <v>28012</v>
      </c>
      <c r="L35" s="169">
        <f t="shared" si="15"/>
        <v>61893</v>
      </c>
      <c r="M35" s="170">
        <f t="shared" si="12"/>
        <v>7.3018772746872393E-2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v>983794</v>
      </c>
      <c r="D37" s="176">
        <v>972864</v>
      </c>
      <c r="E37" s="176">
        <v>298260</v>
      </c>
      <c r="F37" s="176">
        <v>914043</v>
      </c>
      <c r="G37" s="176">
        <v>974839</v>
      </c>
      <c r="H37" s="176">
        <v>1033377</v>
      </c>
      <c r="I37" s="177">
        <f>IFERROR(H37/G37-1,"-")</f>
        <v>6.0048890124420495E-2</v>
      </c>
      <c r="J37" s="177">
        <f>IFERROR(H37/D37-1,"-")</f>
        <v>6.2200883165581144E-2</v>
      </c>
      <c r="K37" s="176">
        <f>H37-G37</f>
        <v>58538</v>
      </c>
      <c r="L37" s="176">
        <f>H37-D37</f>
        <v>60513</v>
      </c>
      <c r="M37" s="177">
        <f t="shared" ref="M37:M49" si="18">H37/H$9</f>
        <v>0.25231283776953806</v>
      </c>
    </row>
    <row r="38" spans="2:13" x14ac:dyDescent="0.25">
      <c r="B38" s="157" t="s">
        <v>97</v>
      </c>
      <c r="C38" s="158">
        <v>107229</v>
      </c>
      <c r="D38" s="158">
        <v>101088</v>
      </c>
      <c r="E38" s="158">
        <v>34195</v>
      </c>
      <c r="F38" s="158">
        <v>100475</v>
      </c>
      <c r="G38" s="158">
        <v>94395</v>
      </c>
      <c r="H38" s="158">
        <v>91109</v>
      </c>
      <c r="I38" s="160">
        <f>IFERROR(H38/G38-1,"-")</f>
        <v>-3.4811165845648584E-2</v>
      </c>
      <c r="J38" s="159">
        <f t="shared" ref="J38:J49" si="19">IFERROR(H38/D38-1,"-")</f>
        <v>-9.8715970243748008E-2</v>
      </c>
      <c r="K38" s="158">
        <f t="shared" ref="K38:K48" si="20">H38-G38</f>
        <v>-3286</v>
      </c>
      <c r="L38" s="158">
        <f t="shared" ref="L38:L49" si="21">H38-D38</f>
        <v>-9979</v>
      </c>
      <c r="M38" s="159">
        <f t="shared" si="18"/>
        <v>2.2245482855090488E-2</v>
      </c>
    </row>
    <row r="39" spans="2:13" x14ac:dyDescent="0.25">
      <c r="B39" s="162" t="s">
        <v>103</v>
      </c>
      <c r="C39" s="163">
        <v>35075</v>
      </c>
      <c r="D39" s="163">
        <v>40885</v>
      </c>
      <c r="E39" s="163">
        <v>16143</v>
      </c>
      <c r="F39" s="163">
        <v>41441</v>
      </c>
      <c r="G39" s="163">
        <v>42012</v>
      </c>
      <c r="H39" s="163">
        <v>41448</v>
      </c>
      <c r="I39" s="165">
        <f>IFERROR(H39/G39-1,"-")</f>
        <v>-1.3424735789774322E-2</v>
      </c>
      <c r="J39" s="164">
        <f t="shared" si="19"/>
        <v>1.3770331417390258E-2</v>
      </c>
      <c r="K39" s="163">
        <f t="shared" si="20"/>
        <v>-564</v>
      </c>
      <c r="L39" s="163">
        <f t="shared" si="21"/>
        <v>563</v>
      </c>
      <c r="M39" s="164">
        <f t="shared" si="18"/>
        <v>1.0120084441468906E-2</v>
      </c>
    </row>
    <row r="40" spans="2:13" x14ac:dyDescent="0.25">
      <c r="B40" s="162" t="s">
        <v>100</v>
      </c>
      <c r="C40" s="163">
        <v>72154</v>
      </c>
      <c r="D40" s="163">
        <v>60203</v>
      </c>
      <c r="E40" s="163">
        <v>18052</v>
      </c>
      <c r="F40" s="163">
        <v>59034</v>
      </c>
      <c r="G40" s="163">
        <v>52383</v>
      </c>
      <c r="H40" s="163">
        <v>49661</v>
      </c>
      <c r="I40" s="165">
        <f>IFERROR(H40/G40-1,"-")</f>
        <v>-5.1963423248000296E-2</v>
      </c>
      <c r="J40" s="164">
        <f t="shared" si="19"/>
        <v>-0.17510755277976175</v>
      </c>
      <c r="K40" s="163">
        <f t="shared" si="20"/>
        <v>-2722</v>
      </c>
      <c r="L40" s="163">
        <f t="shared" si="21"/>
        <v>-10542</v>
      </c>
      <c r="M40" s="164">
        <f t="shared" si="18"/>
        <v>1.2125398413621582E-2</v>
      </c>
    </row>
    <row r="41" spans="2:13" x14ac:dyDescent="0.25">
      <c r="B41" s="157" t="s">
        <v>107</v>
      </c>
      <c r="C41" s="158">
        <v>876565</v>
      </c>
      <c r="D41" s="158">
        <v>871776</v>
      </c>
      <c r="E41" s="158">
        <v>264065</v>
      </c>
      <c r="F41" s="158">
        <v>813568</v>
      </c>
      <c r="G41" s="158">
        <v>880444</v>
      </c>
      <c r="H41" s="158">
        <v>942268</v>
      </c>
      <c r="I41" s="160">
        <f>IFERROR(H41/G41-1,"-")</f>
        <v>7.021911671838299E-2</v>
      </c>
      <c r="J41" s="159">
        <f t="shared" si="19"/>
        <v>8.0860220974195096E-2</v>
      </c>
      <c r="K41" s="158">
        <f t="shared" si="20"/>
        <v>61824</v>
      </c>
      <c r="L41" s="158">
        <f t="shared" si="21"/>
        <v>70492</v>
      </c>
      <c r="M41" s="159">
        <f t="shared" si="18"/>
        <v>0.23006735491444757</v>
      </c>
    </row>
    <row r="42" spans="2:13" x14ac:dyDescent="0.25">
      <c r="B42" s="162" t="s">
        <v>110</v>
      </c>
      <c r="C42" s="163">
        <v>465182</v>
      </c>
      <c r="D42" s="163">
        <v>493226</v>
      </c>
      <c r="E42" s="163">
        <v>116664</v>
      </c>
      <c r="F42" s="163">
        <v>427821</v>
      </c>
      <c r="G42" s="163">
        <v>475496</v>
      </c>
      <c r="H42" s="163">
        <v>519143</v>
      </c>
      <c r="I42" s="165">
        <f t="shared" ref="I42:I49" si="22">IFERROR(H42/G42-1,"-")</f>
        <v>9.1792570284502828E-2</v>
      </c>
      <c r="J42" s="164">
        <f t="shared" si="19"/>
        <v>5.2545891741311301E-2</v>
      </c>
      <c r="K42" s="163">
        <f t="shared" si="20"/>
        <v>43647</v>
      </c>
      <c r="L42" s="163">
        <f t="shared" si="21"/>
        <v>25917</v>
      </c>
      <c r="M42" s="164">
        <f t="shared" si="18"/>
        <v>0.12675571794049151</v>
      </c>
    </row>
    <row r="43" spans="2:13" x14ac:dyDescent="0.25">
      <c r="B43" s="162" t="s">
        <v>113</v>
      </c>
      <c r="C43" s="163">
        <v>54501</v>
      </c>
      <c r="D43" s="163">
        <v>38841</v>
      </c>
      <c r="E43" s="163">
        <v>13074</v>
      </c>
      <c r="F43" s="163">
        <v>26383</v>
      </c>
      <c r="G43" s="163">
        <v>31553</v>
      </c>
      <c r="H43" s="163">
        <v>30650</v>
      </c>
      <c r="I43" s="165">
        <f t="shared" si="22"/>
        <v>-2.861851487972622E-2</v>
      </c>
      <c r="J43" s="164">
        <f t="shared" si="19"/>
        <v>-0.21088540459823379</v>
      </c>
      <c r="K43" s="163">
        <f t="shared" si="20"/>
        <v>-903</v>
      </c>
      <c r="L43" s="163">
        <f t="shared" si="21"/>
        <v>-8191</v>
      </c>
      <c r="M43" s="164">
        <f t="shared" si="18"/>
        <v>7.4836080904029621E-3</v>
      </c>
    </row>
    <row r="44" spans="2:13" x14ac:dyDescent="0.25">
      <c r="B44" s="162" t="s">
        <v>116</v>
      </c>
      <c r="C44" s="163">
        <v>18381</v>
      </c>
      <c r="D44" s="163">
        <v>18562</v>
      </c>
      <c r="E44" s="163">
        <v>7121</v>
      </c>
      <c r="F44" s="163">
        <v>19845</v>
      </c>
      <c r="G44" s="163">
        <v>21845</v>
      </c>
      <c r="H44" s="163">
        <v>22025</v>
      </c>
      <c r="I44" s="165">
        <f t="shared" si="22"/>
        <v>8.2398718242160385E-3</v>
      </c>
      <c r="J44" s="164">
        <f t="shared" si="19"/>
        <v>0.18656394785044705</v>
      </c>
      <c r="K44" s="163">
        <f t="shared" si="20"/>
        <v>180</v>
      </c>
      <c r="L44" s="163">
        <f t="shared" si="21"/>
        <v>3463</v>
      </c>
      <c r="M44" s="164">
        <f t="shared" si="18"/>
        <v>5.3776987990579199E-3</v>
      </c>
    </row>
    <row r="45" spans="2:13" x14ac:dyDescent="0.25">
      <c r="B45" s="162" t="s">
        <v>123</v>
      </c>
      <c r="C45" s="163">
        <v>43231</v>
      </c>
      <c r="D45" s="163">
        <v>41773</v>
      </c>
      <c r="E45" s="163">
        <v>12100</v>
      </c>
      <c r="F45" s="163">
        <v>45250</v>
      </c>
      <c r="G45" s="163">
        <v>41417</v>
      </c>
      <c r="H45" s="163">
        <v>43313</v>
      </c>
      <c r="I45" s="165">
        <f t="shared" si="22"/>
        <v>4.5778303595142011E-2</v>
      </c>
      <c r="J45" s="164">
        <f t="shared" si="19"/>
        <v>3.6865918176812729E-2</v>
      </c>
      <c r="K45" s="163">
        <f t="shared" si="20"/>
        <v>1896</v>
      </c>
      <c r="L45" s="163">
        <f t="shared" si="21"/>
        <v>1540</v>
      </c>
      <c r="M45" s="164">
        <f t="shared" si="18"/>
        <v>1.0575449175191631E-2</v>
      </c>
    </row>
    <row r="46" spans="2:13" x14ac:dyDescent="0.25">
      <c r="B46" s="162" t="s">
        <v>119</v>
      </c>
      <c r="C46" s="163">
        <v>31317</v>
      </c>
      <c r="D46" s="163">
        <v>29659</v>
      </c>
      <c r="E46" s="163">
        <v>12738</v>
      </c>
      <c r="F46" s="163">
        <v>27403</v>
      </c>
      <c r="G46" s="163">
        <v>31835</v>
      </c>
      <c r="H46" s="163">
        <v>32875</v>
      </c>
      <c r="I46" s="165">
        <f t="shared" si="22"/>
        <v>3.266844667818436E-2</v>
      </c>
      <c r="J46" s="164">
        <f t="shared" si="19"/>
        <v>0.10843251626824912</v>
      </c>
      <c r="K46" s="163">
        <f t="shared" si="20"/>
        <v>1040</v>
      </c>
      <c r="L46" s="163">
        <f t="shared" si="21"/>
        <v>3216</v>
      </c>
      <c r="M46" s="164">
        <f t="shared" si="18"/>
        <v>8.0268716467209594E-3</v>
      </c>
    </row>
    <row r="47" spans="2:13" x14ac:dyDescent="0.25">
      <c r="B47" s="162" t="s">
        <v>128</v>
      </c>
      <c r="C47" s="163">
        <v>17574</v>
      </c>
      <c r="D47" s="163">
        <v>18434</v>
      </c>
      <c r="E47" s="163">
        <v>9604</v>
      </c>
      <c r="F47" s="163">
        <v>14374</v>
      </c>
      <c r="G47" s="163">
        <v>15738</v>
      </c>
      <c r="H47" s="163">
        <v>14418</v>
      </c>
      <c r="I47" s="165">
        <f t="shared" si="22"/>
        <v>-8.3873427373236775E-2</v>
      </c>
      <c r="J47" s="164">
        <f t="shared" si="19"/>
        <v>-0.21785830530541395</v>
      </c>
      <c r="K47" s="163">
        <f t="shared" si="20"/>
        <v>-1320</v>
      </c>
      <c r="L47" s="163">
        <f t="shared" si="21"/>
        <v>-4016</v>
      </c>
      <c r="M47" s="164">
        <f t="shared" si="18"/>
        <v>3.5203478449406171E-3</v>
      </c>
    </row>
    <row r="48" spans="2:13" x14ac:dyDescent="0.25">
      <c r="B48" s="162" t="s">
        <v>131</v>
      </c>
      <c r="C48" s="163">
        <v>29196</v>
      </c>
      <c r="D48" s="163">
        <v>25056</v>
      </c>
      <c r="E48" s="163">
        <v>15416</v>
      </c>
      <c r="F48" s="163">
        <v>11770</v>
      </c>
      <c r="G48" s="163">
        <v>15107</v>
      </c>
      <c r="H48" s="163">
        <v>15047</v>
      </c>
      <c r="I48" s="165">
        <f t="shared" si="22"/>
        <v>-3.9716687628251757E-3</v>
      </c>
      <c r="J48" s="164">
        <f t="shared" si="19"/>
        <v>-0.39946519795657731</v>
      </c>
      <c r="K48" s="163">
        <f t="shared" si="20"/>
        <v>-60</v>
      </c>
      <c r="L48" s="163">
        <f t="shared" si="21"/>
        <v>-10009</v>
      </c>
      <c r="M48" s="164">
        <f t="shared" si="18"/>
        <v>3.6739266210862437E-3</v>
      </c>
    </row>
    <row r="49" spans="2:13" x14ac:dyDescent="0.25">
      <c r="B49" s="168" t="s">
        <v>145</v>
      </c>
      <c r="C49" s="169">
        <f t="shared" ref="C49:H49" si="23">C41-SUM(C42:C48)</f>
        <v>217183</v>
      </c>
      <c r="D49" s="169">
        <f t="shared" si="23"/>
        <v>206225</v>
      </c>
      <c r="E49" s="169">
        <f t="shared" si="23"/>
        <v>77348</v>
      </c>
      <c r="F49" s="169">
        <f t="shared" si="23"/>
        <v>240722</v>
      </c>
      <c r="G49" s="169">
        <f t="shared" si="23"/>
        <v>247453</v>
      </c>
      <c r="H49" s="169">
        <f t="shared" si="23"/>
        <v>264797</v>
      </c>
      <c r="I49" s="171">
        <f t="shared" si="22"/>
        <v>7.0090077711727039E-2</v>
      </c>
      <c r="J49" s="170">
        <f t="shared" si="19"/>
        <v>0.28401988119772104</v>
      </c>
      <c r="K49" s="169">
        <f>H49-G49</f>
        <v>17344</v>
      </c>
      <c r="L49" s="169">
        <f t="shared" si="21"/>
        <v>58572</v>
      </c>
      <c r="M49" s="170">
        <f t="shared" si="18"/>
        <v>6.4653734796555729E-2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v>34338</v>
      </c>
      <c r="D51" s="176">
        <v>33380</v>
      </c>
      <c r="E51" s="176">
        <v>11345</v>
      </c>
      <c r="F51" s="176">
        <v>25651</v>
      </c>
      <c r="G51" s="176">
        <v>37060</v>
      </c>
      <c r="H51" s="176">
        <v>32035</v>
      </c>
      <c r="I51" s="177">
        <f>IFERROR(H51/G51-1,"-")</f>
        <v>-0.13559093362115493</v>
      </c>
      <c r="J51" s="177">
        <f>IFERROR(H51/D51-1,"-")</f>
        <v>-4.0293588975434447E-2</v>
      </c>
      <c r="K51" s="176">
        <f>H51-G51</f>
        <v>-5025</v>
      </c>
      <c r="L51" s="176">
        <f>H51-D51</f>
        <v>-1345</v>
      </c>
      <c r="M51" s="177">
        <f t="shared" ref="M51:M63" si="24">H51/H$9</f>
        <v>7.8217743939986584E-3</v>
      </c>
    </row>
    <row r="52" spans="2:13" x14ac:dyDescent="0.25">
      <c r="B52" s="157" t="s">
        <v>97</v>
      </c>
      <c r="C52" s="158">
        <v>9170</v>
      </c>
      <c r="D52" s="158">
        <v>8490</v>
      </c>
      <c r="E52" s="158">
        <v>2129</v>
      </c>
      <c r="F52" s="158">
        <v>4228</v>
      </c>
      <c r="G52" s="158">
        <v>16405</v>
      </c>
      <c r="H52" s="158">
        <v>8742</v>
      </c>
      <c r="I52" s="160">
        <f>IFERROR(H52/G52-1,"-")</f>
        <v>-0.46711368485217919</v>
      </c>
      <c r="J52" s="159">
        <f t="shared" ref="J52:J63" si="25">IFERROR(H52/D52-1,"-")</f>
        <v>2.9681978798586472E-2</v>
      </c>
      <c r="K52" s="158">
        <f t="shared" ref="K52:K62" si="26">H52-G52</f>
        <v>-7663</v>
      </c>
      <c r="L52" s="158">
        <f t="shared" ref="L52:L63" si="27">H52-D52</f>
        <v>252</v>
      </c>
      <c r="M52" s="159">
        <f t="shared" si="24"/>
        <v>2.1344764086885055E-3</v>
      </c>
    </row>
    <row r="53" spans="2:13" x14ac:dyDescent="0.25">
      <c r="B53" s="162" t="s">
        <v>103</v>
      </c>
      <c r="C53" s="163">
        <v>5864</v>
      </c>
      <c r="D53" s="163">
        <v>4959</v>
      </c>
      <c r="E53" s="163">
        <v>1503</v>
      </c>
      <c r="F53" s="163">
        <v>2187</v>
      </c>
      <c r="G53" s="163">
        <v>12282</v>
      </c>
      <c r="H53" s="163">
        <v>5931</v>
      </c>
      <c r="I53" s="165">
        <f>IFERROR(H53/G53-1,"-")</f>
        <v>-0.51709819247679534</v>
      </c>
      <c r="J53" s="164">
        <f t="shared" si="25"/>
        <v>0.19600725952813058</v>
      </c>
      <c r="K53" s="163">
        <f t="shared" si="26"/>
        <v>-6351</v>
      </c>
      <c r="L53" s="163">
        <f t="shared" si="27"/>
        <v>972</v>
      </c>
      <c r="M53" s="164">
        <f t="shared" si="24"/>
        <v>1.4481331022570953E-3</v>
      </c>
    </row>
    <row r="54" spans="2:13" x14ac:dyDescent="0.25">
      <c r="B54" s="162" t="s">
        <v>100</v>
      </c>
      <c r="C54" s="163">
        <v>3306</v>
      </c>
      <c r="D54" s="163">
        <v>3531</v>
      </c>
      <c r="E54" s="163">
        <v>626</v>
      </c>
      <c r="F54" s="163">
        <v>2041</v>
      </c>
      <c r="G54" s="163">
        <v>4123</v>
      </c>
      <c r="H54" s="163">
        <v>2811</v>
      </c>
      <c r="I54" s="165">
        <f>IFERROR(H54/G54-1,"-")</f>
        <v>-0.31821489206888187</v>
      </c>
      <c r="J54" s="164">
        <f t="shared" si="25"/>
        <v>-0.20390824129141882</v>
      </c>
      <c r="K54" s="163">
        <f t="shared" si="26"/>
        <v>-1312</v>
      </c>
      <c r="L54" s="163">
        <f t="shared" si="27"/>
        <v>-720</v>
      </c>
      <c r="M54" s="164">
        <f t="shared" si="24"/>
        <v>6.8634330643141037E-4</v>
      </c>
    </row>
    <row r="55" spans="2:13" x14ac:dyDescent="0.25">
      <c r="B55" s="157" t="s">
        <v>107</v>
      </c>
      <c r="C55" s="158">
        <v>25168</v>
      </c>
      <c r="D55" s="158">
        <v>24890</v>
      </c>
      <c r="E55" s="158">
        <v>9216</v>
      </c>
      <c r="F55" s="158">
        <v>21423</v>
      </c>
      <c r="G55" s="158">
        <v>20655</v>
      </c>
      <c r="H55" s="158">
        <v>23293</v>
      </c>
      <c r="I55" s="160">
        <f>IFERROR(H55/G55-1,"-")</f>
        <v>0.12771725974340353</v>
      </c>
      <c r="J55" s="159">
        <f t="shared" si="25"/>
        <v>-6.4162314182402591E-2</v>
      </c>
      <c r="K55" s="158">
        <f t="shared" si="26"/>
        <v>2638</v>
      </c>
      <c r="L55" s="158">
        <f t="shared" si="27"/>
        <v>-1597</v>
      </c>
      <c r="M55" s="159">
        <f t="shared" si="24"/>
        <v>5.6872979853101538E-3</v>
      </c>
    </row>
    <row r="56" spans="2:13" x14ac:dyDescent="0.25">
      <c r="B56" s="162" t="s">
        <v>110</v>
      </c>
      <c r="C56" s="163">
        <v>7249</v>
      </c>
      <c r="D56" s="163">
        <v>7756</v>
      </c>
      <c r="E56" s="163">
        <v>2934</v>
      </c>
      <c r="F56" s="163">
        <v>7632</v>
      </c>
      <c r="G56" s="163">
        <v>6681</v>
      </c>
      <c r="H56" s="163">
        <v>8218</v>
      </c>
      <c r="I56" s="165">
        <f t="shared" ref="I56:I63" si="28">IFERROR(H56/G56-1,"-")</f>
        <v>0.23005538093099842</v>
      </c>
      <c r="J56" s="164">
        <f t="shared" si="25"/>
        <v>5.9566787003610067E-2</v>
      </c>
      <c r="K56" s="163">
        <f t="shared" si="26"/>
        <v>1537</v>
      </c>
      <c r="L56" s="163">
        <f t="shared" si="27"/>
        <v>462</v>
      </c>
      <c r="M56" s="164">
        <f t="shared" si="24"/>
        <v>2.0065347891331663E-3</v>
      </c>
    </row>
    <row r="57" spans="2:13" x14ac:dyDescent="0.25">
      <c r="B57" s="162" t="s">
        <v>113</v>
      </c>
      <c r="C57" s="163">
        <v>7958</v>
      </c>
      <c r="D57" s="163">
        <v>6375</v>
      </c>
      <c r="E57" s="163">
        <v>2321</v>
      </c>
      <c r="F57" s="163">
        <v>4682</v>
      </c>
      <c r="G57" s="163">
        <v>3567</v>
      </c>
      <c r="H57" s="163">
        <v>4513</v>
      </c>
      <c r="I57" s="165">
        <f t="shared" si="28"/>
        <v>0.26520885898514157</v>
      </c>
      <c r="J57" s="164">
        <f t="shared" si="25"/>
        <v>-0.29207843137254907</v>
      </c>
      <c r="K57" s="163">
        <f t="shared" si="26"/>
        <v>946</v>
      </c>
      <c r="L57" s="163">
        <f t="shared" si="27"/>
        <v>-1862</v>
      </c>
      <c r="M57" s="164">
        <f t="shared" si="24"/>
        <v>1.1019094065901655E-3</v>
      </c>
    </row>
    <row r="58" spans="2:13" x14ac:dyDescent="0.25">
      <c r="B58" s="162" t="s">
        <v>116</v>
      </c>
      <c r="C58" s="163">
        <v>1654</v>
      </c>
      <c r="D58" s="163">
        <v>1827</v>
      </c>
      <c r="E58" s="163">
        <v>496</v>
      </c>
      <c r="F58" s="163">
        <v>1821</v>
      </c>
      <c r="G58" s="163">
        <v>2104</v>
      </c>
      <c r="H58" s="163">
        <v>1721</v>
      </c>
      <c r="I58" s="165">
        <f t="shared" si="28"/>
        <v>-0.18203422053231944</v>
      </c>
      <c r="J58" s="164">
        <f t="shared" si="25"/>
        <v>-5.801860974274764E-2</v>
      </c>
      <c r="K58" s="163">
        <f t="shared" si="26"/>
        <v>-383</v>
      </c>
      <c r="L58" s="163">
        <f t="shared" si="27"/>
        <v>-106</v>
      </c>
      <c r="M58" s="164">
        <f t="shared" si="24"/>
        <v>4.2020520468461658E-4</v>
      </c>
    </row>
    <row r="59" spans="2:13" x14ac:dyDescent="0.25">
      <c r="B59" s="162" t="s">
        <v>123</v>
      </c>
      <c r="C59" s="163">
        <v>473</v>
      </c>
      <c r="D59" s="163">
        <v>582</v>
      </c>
      <c r="E59" s="163">
        <v>243</v>
      </c>
      <c r="F59" s="163">
        <v>605</v>
      </c>
      <c r="G59" s="163">
        <v>461</v>
      </c>
      <c r="H59" s="163">
        <v>771</v>
      </c>
      <c r="I59" s="165">
        <f t="shared" si="28"/>
        <v>0.67245119305856837</v>
      </c>
      <c r="J59" s="164">
        <f t="shared" si="25"/>
        <v>0.32474226804123707</v>
      </c>
      <c r="K59" s="163">
        <f t="shared" si="26"/>
        <v>310</v>
      </c>
      <c r="L59" s="163">
        <f t="shared" si="27"/>
        <v>189</v>
      </c>
      <c r="M59" s="164">
        <f t="shared" si="24"/>
        <v>1.8824997839153945E-4</v>
      </c>
    </row>
    <row r="60" spans="2:13" x14ac:dyDescent="0.25">
      <c r="B60" s="162" t="s">
        <v>119</v>
      </c>
      <c r="C60" s="163">
        <v>472</v>
      </c>
      <c r="D60" s="163">
        <v>546</v>
      </c>
      <c r="E60" s="163">
        <v>213</v>
      </c>
      <c r="F60" s="163">
        <v>538</v>
      </c>
      <c r="G60" s="163">
        <v>473</v>
      </c>
      <c r="H60" s="163">
        <v>506</v>
      </c>
      <c r="I60" s="165">
        <f t="shared" si="28"/>
        <v>6.9767441860465018E-2</v>
      </c>
      <c r="J60" s="164">
        <f t="shared" si="25"/>
        <v>-7.3260073260073222E-2</v>
      </c>
      <c r="K60" s="163">
        <f t="shared" si="26"/>
        <v>33</v>
      </c>
      <c r="L60" s="163">
        <f t="shared" si="27"/>
        <v>-40</v>
      </c>
      <c r="M60" s="164">
        <f t="shared" si="24"/>
        <v>1.2354667842557582E-4</v>
      </c>
    </row>
    <row r="61" spans="2:13" x14ac:dyDescent="0.25">
      <c r="B61" s="162" t="s">
        <v>128</v>
      </c>
      <c r="C61" s="163">
        <v>261</v>
      </c>
      <c r="D61" s="163">
        <v>182</v>
      </c>
      <c r="E61" s="163">
        <v>136</v>
      </c>
      <c r="F61" s="163">
        <v>62</v>
      </c>
      <c r="G61" s="163">
        <v>167</v>
      </c>
      <c r="H61" s="163">
        <v>96</v>
      </c>
      <c r="I61" s="165">
        <f t="shared" si="28"/>
        <v>-0.42514970059880242</v>
      </c>
      <c r="J61" s="164">
        <f t="shared" si="25"/>
        <v>-0.47252747252747251</v>
      </c>
      <c r="K61" s="163">
        <f t="shared" si="26"/>
        <v>-71</v>
      </c>
      <c r="L61" s="163">
        <f t="shared" si="27"/>
        <v>-86</v>
      </c>
      <c r="M61" s="164">
        <f t="shared" si="24"/>
        <v>2.343968602540569E-5</v>
      </c>
    </row>
    <row r="62" spans="2:13" x14ac:dyDescent="0.25">
      <c r="B62" s="162" t="s">
        <v>131</v>
      </c>
      <c r="C62" s="163">
        <v>297</v>
      </c>
      <c r="D62" s="163">
        <v>303</v>
      </c>
      <c r="E62" s="163">
        <v>201</v>
      </c>
      <c r="F62" s="163">
        <v>97</v>
      </c>
      <c r="G62" s="163">
        <v>140</v>
      </c>
      <c r="H62" s="163">
        <v>92</v>
      </c>
      <c r="I62" s="165">
        <f t="shared" si="28"/>
        <v>-0.34285714285714286</v>
      </c>
      <c r="J62" s="164">
        <f t="shared" si="25"/>
        <v>-0.69636963696369636</v>
      </c>
      <c r="K62" s="163">
        <f t="shared" si="26"/>
        <v>-48</v>
      </c>
      <c r="L62" s="163">
        <f t="shared" si="27"/>
        <v>-211</v>
      </c>
      <c r="M62" s="164">
        <f t="shared" si="24"/>
        <v>2.2463032441013785E-5</v>
      </c>
    </row>
    <row r="63" spans="2:13" x14ac:dyDescent="0.25">
      <c r="B63" s="168" t="s">
        <v>145</v>
      </c>
      <c r="C63" s="169">
        <f t="shared" ref="C63:H63" si="29">C55-SUM(C56:C62)</f>
        <v>6804</v>
      </c>
      <c r="D63" s="169">
        <f t="shared" si="29"/>
        <v>7319</v>
      </c>
      <c r="E63" s="169">
        <f t="shared" si="29"/>
        <v>2672</v>
      </c>
      <c r="F63" s="169">
        <f t="shared" si="29"/>
        <v>5986</v>
      </c>
      <c r="G63" s="169">
        <f t="shared" si="29"/>
        <v>7062</v>
      </c>
      <c r="H63" s="169">
        <f t="shared" si="29"/>
        <v>7376</v>
      </c>
      <c r="I63" s="171">
        <f t="shared" si="28"/>
        <v>4.4463324837156648E-2</v>
      </c>
      <c r="J63" s="170">
        <f t="shared" si="25"/>
        <v>7.7879491733843231E-3</v>
      </c>
      <c r="K63" s="169">
        <f>H63-G63</f>
        <v>314</v>
      </c>
      <c r="L63" s="169">
        <f t="shared" si="27"/>
        <v>57</v>
      </c>
      <c r="M63" s="170">
        <f t="shared" si="24"/>
        <v>1.8009492096186706E-3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v>104000</v>
      </c>
      <c r="D65" s="176">
        <v>103641</v>
      </c>
      <c r="E65" s="176">
        <v>36944</v>
      </c>
      <c r="F65" s="176">
        <v>117560</v>
      </c>
      <c r="G65" s="176">
        <v>137595</v>
      </c>
      <c r="H65" s="176">
        <v>175857</v>
      </c>
      <c r="I65" s="177">
        <f>IFERROR(H65/G65-1,"-")</f>
        <v>0.27807696500599577</v>
      </c>
      <c r="J65" s="177">
        <f>IFERROR(H65/D65-1,"-")</f>
        <v>0.69678988045271661</v>
      </c>
      <c r="K65" s="176">
        <f>H65-G65</f>
        <v>38262</v>
      </c>
      <c r="L65" s="176">
        <f>H65-D65</f>
        <v>72216</v>
      </c>
      <c r="M65" s="177">
        <f t="shared" ref="M65:M77" si="30">H65/H$9</f>
        <v>4.2937842347601757E-2</v>
      </c>
    </row>
    <row r="66" spans="2:13" x14ac:dyDescent="0.25">
      <c r="B66" s="157" t="s">
        <v>97</v>
      </c>
      <c r="C66" s="158">
        <v>28965</v>
      </c>
      <c r="D66" s="158">
        <v>33892</v>
      </c>
      <c r="E66" s="158">
        <v>16922</v>
      </c>
      <c r="F66" s="158">
        <v>29432</v>
      </c>
      <c r="G66" s="158">
        <v>39183</v>
      </c>
      <c r="H66" s="158">
        <v>48762</v>
      </c>
      <c r="I66" s="160">
        <f>IFERROR(H66/G66-1,"-")</f>
        <v>0.24446826429829271</v>
      </c>
      <c r="J66" s="159">
        <f t="shared" ref="J66:J77" si="31">IFERROR(H66/D66-1,"-")</f>
        <v>0.43874660686887768</v>
      </c>
      <c r="K66" s="158">
        <f t="shared" ref="K66:K76" si="32">H66-G66</f>
        <v>9579</v>
      </c>
      <c r="L66" s="158">
        <f t="shared" ref="L66:L77" si="33">H66-D66</f>
        <v>14870</v>
      </c>
      <c r="M66" s="159">
        <f t="shared" si="30"/>
        <v>1.1905895520529503E-2</v>
      </c>
    </row>
    <row r="67" spans="2:13" x14ac:dyDescent="0.25">
      <c r="B67" s="162" t="s">
        <v>103</v>
      </c>
      <c r="C67" s="163">
        <v>16604</v>
      </c>
      <c r="D67" s="163">
        <v>18634</v>
      </c>
      <c r="E67" s="163">
        <v>6072</v>
      </c>
      <c r="F67" s="163">
        <v>22757</v>
      </c>
      <c r="G67" s="163">
        <v>28471</v>
      </c>
      <c r="H67" s="163">
        <v>30835</v>
      </c>
      <c r="I67" s="165">
        <f>IFERROR(H67/G67-1,"-")</f>
        <v>8.303185697727522E-2</v>
      </c>
      <c r="J67" s="164">
        <f t="shared" si="31"/>
        <v>0.65477084898572513</v>
      </c>
      <c r="K67" s="163">
        <f t="shared" si="32"/>
        <v>2364</v>
      </c>
      <c r="L67" s="163">
        <f t="shared" si="33"/>
        <v>12201</v>
      </c>
      <c r="M67" s="164">
        <f t="shared" si="30"/>
        <v>7.5287783186810883E-3</v>
      </c>
    </row>
    <row r="68" spans="2:13" x14ac:dyDescent="0.25">
      <c r="B68" s="162" t="s">
        <v>100</v>
      </c>
      <c r="C68" s="163">
        <v>12361</v>
      </c>
      <c r="D68" s="163">
        <v>15258</v>
      </c>
      <c r="E68" s="163">
        <v>10850</v>
      </c>
      <c r="F68" s="163">
        <v>6675</v>
      </c>
      <c r="G68" s="163">
        <v>10712</v>
      </c>
      <c r="H68" s="163">
        <v>17927</v>
      </c>
      <c r="I68" s="165">
        <f>IFERROR(H68/G68-1,"-")</f>
        <v>0.67354368932038833</v>
      </c>
      <c r="J68" s="164">
        <f t="shared" si="31"/>
        <v>0.17492462970245115</v>
      </c>
      <c r="K68" s="163">
        <f t="shared" si="32"/>
        <v>7215</v>
      </c>
      <c r="L68" s="163">
        <f t="shared" si="33"/>
        <v>2669</v>
      </c>
      <c r="M68" s="164">
        <f t="shared" si="30"/>
        <v>4.3771172018484145E-3</v>
      </c>
    </row>
    <row r="69" spans="2:13" x14ac:dyDescent="0.25">
      <c r="B69" s="157" t="s">
        <v>107</v>
      </c>
      <c r="C69" s="158">
        <v>75035</v>
      </c>
      <c r="D69" s="158">
        <v>69749</v>
      </c>
      <c r="E69" s="158">
        <v>20022</v>
      </c>
      <c r="F69" s="158">
        <v>88128</v>
      </c>
      <c r="G69" s="158">
        <v>98412</v>
      </c>
      <c r="H69" s="158">
        <v>127095</v>
      </c>
      <c r="I69" s="160">
        <f>IFERROR(H69/G69-1,"-")</f>
        <v>0.29145835873673942</v>
      </c>
      <c r="J69" s="159">
        <f t="shared" si="31"/>
        <v>0.82217666203099693</v>
      </c>
      <c r="K69" s="158">
        <f t="shared" si="32"/>
        <v>28683</v>
      </c>
      <c r="L69" s="158">
        <f t="shared" si="33"/>
        <v>57346</v>
      </c>
      <c r="M69" s="159">
        <f t="shared" si="30"/>
        <v>3.1031946827072252E-2</v>
      </c>
    </row>
    <row r="70" spans="2:13" x14ac:dyDescent="0.25">
      <c r="B70" s="162" t="s">
        <v>110</v>
      </c>
      <c r="C70" s="163">
        <v>34417</v>
      </c>
      <c r="D70" s="163">
        <v>30586</v>
      </c>
      <c r="E70" s="163">
        <v>7595</v>
      </c>
      <c r="F70" s="163">
        <v>41445</v>
      </c>
      <c r="G70" s="163">
        <v>37332</v>
      </c>
      <c r="H70" s="163">
        <v>55893</v>
      </c>
      <c r="I70" s="165">
        <f t="shared" ref="I70:I77" si="34">IFERROR(H70/G70-1,"-")</f>
        <v>0.49718739954998403</v>
      </c>
      <c r="J70" s="164">
        <f t="shared" si="31"/>
        <v>0.82740469495847768</v>
      </c>
      <c r="K70" s="163">
        <f t="shared" si="32"/>
        <v>18561</v>
      </c>
      <c r="L70" s="163">
        <f t="shared" si="33"/>
        <v>25307</v>
      </c>
      <c r="M70" s="164">
        <f t="shared" si="30"/>
        <v>1.3647024698104169E-2</v>
      </c>
    </row>
    <row r="71" spans="2:13" x14ac:dyDescent="0.25">
      <c r="B71" s="162" t="s">
        <v>113</v>
      </c>
      <c r="C71" s="163">
        <v>9645</v>
      </c>
      <c r="D71" s="163">
        <v>8263</v>
      </c>
      <c r="E71" s="163">
        <v>2405</v>
      </c>
      <c r="F71" s="163">
        <v>6009</v>
      </c>
      <c r="G71" s="163">
        <v>7116</v>
      </c>
      <c r="H71" s="163">
        <v>7077</v>
      </c>
      <c r="I71" s="165">
        <f t="shared" si="34"/>
        <v>-5.4806070826306508E-3</v>
      </c>
      <c r="J71" s="164">
        <f t="shared" si="31"/>
        <v>-0.14353140505869544</v>
      </c>
      <c r="K71" s="163">
        <f t="shared" si="32"/>
        <v>-39</v>
      </c>
      <c r="L71" s="163">
        <f t="shared" si="33"/>
        <v>-1186</v>
      </c>
      <c r="M71" s="164">
        <f t="shared" si="30"/>
        <v>1.7279443541853756E-3</v>
      </c>
    </row>
    <row r="72" spans="2:13" x14ac:dyDescent="0.25">
      <c r="B72" s="162" t="s">
        <v>116</v>
      </c>
      <c r="C72" s="163">
        <v>4938</v>
      </c>
      <c r="D72" s="163">
        <v>7845</v>
      </c>
      <c r="E72" s="163">
        <v>2628</v>
      </c>
      <c r="F72" s="163">
        <v>11317</v>
      </c>
      <c r="G72" s="163">
        <v>10860</v>
      </c>
      <c r="H72" s="163">
        <v>13883</v>
      </c>
      <c r="I72" s="165">
        <f t="shared" si="34"/>
        <v>0.2783609576427255</v>
      </c>
      <c r="J72" s="164">
        <f t="shared" si="31"/>
        <v>0.76966220522625872</v>
      </c>
      <c r="K72" s="163">
        <f t="shared" si="32"/>
        <v>3023</v>
      </c>
      <c r="L72" s="163">
        <f t="shared" si="33"/>
        <v>6038</v>
      </c>
      <c r="M72" s="164">
        <f t="shared" si="30"/>
        <v>3.3897204280281998E-3</v>
      </c>
    </row>
    <row r="73" spans="2:13" x14ac:dyDescent="0.25">
      <c r="B73" s="162" t="s">
        <v>123</v>
      </c>
      <c r="C73" s="163">
        <v>1596</v>
      </c>
      <c r="D73" s="163">
        <v>1320</v>
      </c>
      <c r="E73" s="163">
        <v>266</v>
      </c>
      <c r="F73" s="163">
        <v>2222</v>
      </c>
      <c r="G73" s="163">
        <v>2870</v>
      </c>
      <c r="H73" s="163">
        <v>4717</v>
      </c>
      <c r="I73" s="165">
        <f t="shared" si="34"/>
        <v>0.64355400696864118</v>
      </c>
      <c r="J73" s="164">
        <f t="shared" si="31"/>
        <v>2.5734848484848483</v>
      </c>
      <c r="K73" s="163">
        <f t="shared" si="32"/>
        <v>1847</v>
      </c>
      <c r="L73" s="163">
        <f t="shared" si="33"/>
        <v>3397</v>
      </c>
      <c r="M73" s="164">
        <f t="shared" si="30"/>
        <v>1.1517187393941524E-3</v>
      </c>
    </row>
    <row r="74" spans="2:13" x14ac:dyDescent="0.25">
      <c r="B74" s="162" t="s">
        <v>119</v>
      </c>
      <c r="C74" s="163">
        <v>2059</v>
      </c>
      <c r="D74" s="163">
        <v>1603</v>
      </c>
      <c r="E74" s="163">
        <v>761</v>
      </c>
      <c r="F74" s="163">
        <v>2436</v>
      </c>
      <c r="G74" s="163">
        <v>2203</v>
      </c>
      <c r="H74" s="163">
        <v>3141</v>
      </c>
      <c r="I74" s="165">
        <f t="shared" si="34"/>
        <v>0.42578302315024974</v>
      </c>
      <c r="J74" s="164">
        <f t="shared" si="31"/>
        <v>0.95945102932002491</v>
      </c>
      <c r="K74" s="163">
        <f t="shared" si="32"/>
        <v>938</v>
      </c>
      <c r="L74" s="163">
        <f t="shared" si="33"/>
        <v>1538</v>
      </c>
      <c r="M74" s="164">
        <f t="shared" si="30"/>
        <v>7.6691722714374239E-4</v>
      </c>
    </row>
    <row r="75" spans="2:13" x14ac:dyDescent="0.25">
      <c r="B75" s="162" t="s">
        <v>128</v>
      </c>
      <c r="C75" s="163">
        <v>915</v>
      </c>
      <c r="D75" s="163">
        <v>1201</v>
      </c>
      <c r="E75" s="163">
        <v>664</v>
      </c>
      <c r="F75" s="163">
        <v>1064</v>
      </c>
      <c r="G75" s="163">
        <v>3236</v>
      </c>
      <c r="H75" s="163">
        <v>2249</v>
      </c>
      <c r="I75" s="165">
        <f t="shared" si="34"/>
        <v>-0.30500618046971573</v>
      </c>
      <c r="J75" s="164">
        <f t="shared" si="31"/>
        <v>0.87260616153205661</v>
      </c>
      <c r="K75" s="163">
        <f t="shared" si="32"/>
        <v>-987</v>
      </c>
      <c r="L75" s="163">
        <f t="shared" si="33"/>
        <v>1048</v>
      </c>
      <c r="M75" s="164">
        <f t="shared" si="30"/>
        <v>5.491234778243479E-4</v>
      </c>
    </row>
    <row r="76" spans="2:13" x14ac:dyDescent="0.25">
      <c r="B76" s="162" t="s">
        <v>131</v>
      </c>
      <c r="C76" s="163">
        <v>1846</v>
      </c>
      <c r="D76" s="163">
        <v>1346</v>
      </c>
      <c r="E76" s="163">
        <v>797</v>
      </c>
      <c r="F76" s="163">
        <v>444</v>
      </c>
      <c r="G76" s="163">
        <v>975</v>
      </c>
      <c r="H76" s="163">
        <v>1688</v>
      </c>
      <c r="I76" s="165">
        <f t="shared" si="34"/>
        <v>0.73128205128205126</v>
      </c>
      <c r="J76" s="164">
        <f t="shared" si="31"/>
        <v>0.25408618127786031</v>
      </c>
      <c r="K76" s="163">
        <f t="shared" si="32"/>
        <v>713</v>
      </c>
      <c r="L76" s="163">
        <f t="shared" si="33"/>
        <v>342</v>
      </c>
      <c r="M76" s="164">
        <f t="shared" si="30"/>
        <v>4.121478126133834E-4</v>
      </c>
    </row>
    <row r="77" spans="2:13" x14ac:dyDescent="0.25">
      <c r="B77" s="168" t="s">
        <v>145</v>
      </c>
      <c r="C77" s="169">
        <f t="shared" ref="C77:H77" si="35">C69-SUM(C70:C76)</f>
        <v>19619</v>
      </c>
      <c r="D77" s="169">
        <f t="shared" si="35"/>
        <v>17585</v>
      </c>
      <c r="E77" s="169">
        <f t="shared" si="35"/>
        <v>4906</v>
      </c>
      <c r="F77" s="169">
        <f t="shared" si="35"/>
        <v>23191</v>
      </c>
      <c r="G77" s="169">
        <f t="shared" si="35"/>
        <v>33820</v>
      </c>
      <c r="H77" s="169">
        <f t="shared" si="35"/>
        <v>38447</v>
      </c>
      <c r="I77" s="171">
        <f t="shared" si="34"/>
        <v>0.13681253696037854</v>
      </c>
      <c r="J77" s="170">
        <f t="shared" si="31"/>
        <v>1.1863520045493319</v>
      </c>
      <c r="K77" s="169">
        <f>H77-G77</f>
        <v>4627</v>
      </c>
      <c r="L77" s="169">
        <f t="shared" si="33"/>
        <v>20862</v>
      </c>
      <c r="M77" s="170">
        <f t="shared" si="30"/>
        <v>9.3873500897788814E-3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v>625313</v>
      </c>
      <c r="D79" s="176">
        <v>596001</v>
      </c>
      <c r="E79" s="176">
        <v>181508</v>
      </c>
      <c r="F79" s="176">
        <v>523202</v>
      </c>
      <c r="G79" s="176">
        <v>598329</v>
      </c>
      <c r="H79" s="176">
        <v>691297</v>
      </c>
      <c r="I79" s="177">
        <f>IFERROR(H79/G79-1,"-")</f>
        <v>0.15537939829090686</v>
      </c>
      <c r="J79" s="177">
        <f>IFERROR(H79/D79-1,"-")</f>
        <v>0.15989234917391082</v>
      </c>
      <c r="K79" s="176">
        <f>H79-G79</f>
        <v>92968</v>
      </c>
      <c r="L79" s="176">
        <f>H79-D79</f>
        <v>95296</v>
      </c>
      <c r="M79" s="177">
        <f t="shared" ref="M79:M91" si="36">H79/H$9</f>
        <v>0.16878942323234247</v>
      </c>
    </row>
    <row r="80" spans="2:13" x14ac:dyDescent="0.25">
      <c r="B80" s="157" t="s">
        <v>97</v>
      </c>
      <c r="C80" s="158">
        <v>289256</v>
      </c>
      <c r="D80" s="158">
        <v>280056</v>
      </c>
      <c r="E80" s="158">
        <v>75068</v>
      </c>
      <c r="F80" s="158">
        <v>267342</v>
      </c>
      <c r="G80" s="158">
        <v>277292</v>
      </c>
      <c r="H80" s="158">
        <v>305825</v>
      </c>
      <c r="I80" s="160">
        <f>IFERROR(H80/G80-1,"-")</f>
        <v>0.10289874933283327</v>
      </c>
      <c r="J80" s="159">
        <f t="shared" ref="J80:J91" si="37">IFERROR(H80/D80-1,"-")</f>
        <v>9.2013740109121001E-2</v>
      </c>
      <c r="K80" s="158">
        <f t="shared" ref="K80:K90" si="38">H80-G80</f>
        <v>28533</v>
      </c>
      <c r="L80" s="158">
        <f t="shared" ref="L80:L91" si="39">H80-D80</f>
        <v>25769</v>
      </c>
      <c r="M80" s="159">
        <f t="shared" si="36"/>
        <v>7.4671270611663496E-2</v>
      </c>
    </row>
    <row r="81" spans="2:13" x14ac:dyDescent="0.25">
      <c r="B81" s="162" t="s">
        <v>103</v>
      </c>
      <c r="C81" s="163">
        <v>72921</v>
      </c>
      <c r="D81" s="163">
        <v>56186</v>
      </c>
      <c r="E81" s="163">
        <v>16241</v>
      </c>
      <c r="F81" s="163">
        <v>76215</v>
      </c>
      <c r="G81" s="163">
        <v>76079</v>
      </c>
      <c r="H81" s="163">
        <v>86382</v>
      </c>
      <c r="I81" s="165">
        <f>IFERROR(H81/G81-1,"-")</f>
        <v>0.13542501873053014</v>
      </c>
      <c r="J81" s="164">
        <f t="shared" si="37"/>
        <v>0.5374292528387854</v>
      </c>
      <c r="K81" s="163">
        <f t="shared" si="38"/>
        <v>10303</v>
      </c>
      <c r="L81" s="163">
        <f t="shared" si="39"/>
        <v>30196</v>
      </c>
      <c r="M81" s="164">
        <f t="shared" si="36"/>
        <v>2.1091322481735356E-2</v>
      </c>
    </row>
    <row r="82" spans="2:13" x14ac:dyDescent="0.25">
      <c r="B82" s="162" t="s">
        <v>100</v>
      </c>
      <c r="C82" s="163">
        <v>216335</v>
      </c>
      <c r="D82" s="163">
        <v>223870</v>
      </c>
      <c r="E82" s="163">
        <v>58827</v>
      </c>
      <c r="F82" s="163">
        <v>191127</v>
      </c>
      <c r="G82" s="163">
        <v>201213</v>
      </c>
      <c r="H82" s="163">
        <v>219443</v>
      </c>
      <c r="I82" s="165">
        <f>IFERROR(H82/G82-1,"-")</f>
        <v>9.0600507919468498E-2</v>
      </c>
      <c r="J82" s="164">
        <f t="shared" si="37"/>
        <v>-1.977486934381556E-2</v>
      </c>
      <c r="K82" s="163">
        <f t="shared" si="38"/>
        <v>18230</v>
      </c>
      <c r="L82" s="163">
        <f t="shared" si="39"/>
        <v>-4427</v>
      </c>
      <c r="M82" s="164">
        <f t="shared" si="36"/>
        <v>5.3579948129928133E-2</v>
      </c>
    </row>
    <row r="83" spans="2:13" x14ac:dyDescent="0.25">
      <c r="B83" s="157" t="s">
        <v>107</v>
      </c>
      <c r="C83" s="158">
        <v>336057</v>
      </c>
      <c r="D83" s="158">
        <v>315945</v>
      </c>
      <c r="E83" s="158">
        <v>106440</v>
      </c>
      <c r="F83" s="158">
        <v>255860</v>
      </c>
      <c r="G83" s="158">
        <v>321037</v>
      </c>
      <c r="H83" s="158">
        <v>385472</v>
      </c>
      <c r="I83" s="160">
        <f>IFERROR(H83/G83-1,"-")</f>
        <v>0.20070895255064047</v>
      </c>
      <c r="J83" s="159">
        <f t="shared" si="37"/>
        <v>0.22006045355995507</v>
      </c>
      <c r="K83" s="158">
        <f t="shared" si="38"/>
        <v>64435</v>
      </c>
      <c r="L83" s="158">
        <f t="shared" si="39"/>
        <v>69527</v>
      </c>
      <c r="M83" s="159">
        <f t="shared" si="36"/>
        <v>9.4118152620678977E-2</v>
      </c>
    </row>
    <row r="84" spans="2:13" x14ac:dyDescent="0.25">
      <c r="B84" s="162" t="s">
        <v>110</v>
      </c>
      <c r="C84" s="163">
        <v>49262</v>
      </c>
      <c r="D84" s="163">
        <v>55343</v>
      </c>
      <c r="E84" s="163">
        <v>18163</v>
      </c>
      <c r="F84" s="163">
        <v>51212</v>
      </c>
      <c r="G84" s="163">
        <v>67248</v>
      </c>
      <c r="H84" s="163">
        <v>81901</v>
      </c>
      <c r="I84" s="165">
        <f t="shared" ref="I84:I91" si="40">IFERROR(H84/G84-1,"-")</f>
        <v>0.21789495598382103</v>
      </c>
      <c r="J84" s="164">
        <f t="shared" si="37"/>
        <v>0.47988002096019367</v>
      </c>
      <c r="K84" s="163">
        <f t="shared" si="38"/>
        <v>14653</v>
      </c>
      <c r="L84" s="163">
        <f t="shared" si="39"/>
        <v>26558</v>
      </c>
      <c r="M84" s="164">
        <f t="shared" si="36"/>
        <v>1.9997226303820326E-2</v>
      </c>
    </row>
    <row r="85" spans="2:13" x14ac:dyDescent="0.25">
      <c r="B85" s="162" t="s">
        <v>113</v>
      </c>
      <c r="C85" s="163">
        <v>143033</v>
      </c>
      <c r="D85" s="163">
        <v>117630</v>
      </c>
      <c r="E85" s="163">
        <v>35353</v>
      </c>
      <c r="F85" s="163">
        <v>77150</v>
      </c>
      <c r="G85" s="163">
        <v>88481</v>
      </c>
      <c r="H85" s="163">
        <v>98955</v>
      </c>
      <c r="I85" s="165">
        <f t="shared" si="40"/>
        <v>0.1183756964772098</v>
      </c>
      <c r="J85" s="164">
        <f t="shared" si="37"/>
        <v>-0.15876052027543996</v>
      </c>
      <c r="K85" s="163">
        <f t="shared" si="38"/>
        <v>10474</v>
      </c>
      <c r="L85" s="163">
        <f t="shared" si="39"/>
        <v>-18675</v>
      </c>
      <c r="M85" s="164">
        <f t="shared" si="36"/>
        <v>2.4161188860875208E-2</v>
      </c>
    </row>
    <row r="86" spans="2:13" x14ac:dyDescent="0.25">
      <c r="B86" s="162" t="s">
        <v>116</v>
      </c>
      <c r="C86" s="163">
        <v>18151</v>
      </c>
      <c r="D86" s="163">
        <v>18918</v>
      </c>
      <c r="E86" s="163">
        <v>6685</v>
      </c>
      <c r="F86" s="163">
        <v>22539</v>
      </c>
      <c r="G86" s="163">
        <v>30609</v>
      </c>
      <c r="H86" s="163">
        <v>44207</v>
      </c>
      <c r="I86" s="165">
        <f t="shared" si="40"/>
        <v>0.44424842366624206</v>
      </c>
      <c r="J86" s="164">
        <f t="shared" si="37"/>
        <v>1.3367692145047045</v>
      </c>
      <c r="K86" s="163">
        <f t="shared" si="38"/>
        <v>13598</v>
      </c>
      <c r="L86" s="163">
        <f t="shared" si="39"/>
        <v>25289</v>
      </c>
      <c r="M86" s="164">
        <f t="shared" si="36"/>
        <v>1.0793731251303222E-2</v>
      </c>
    </row>
    <row r="87" spans="2:13" x14ac:dyDescent="0.25">
      <c r="B87" s="162" t="s">
        <v>123</v>
      </c>
      <c r="C87" s="163">
        <v>9497</v>
      </c>
      <c r="D87" s="163">
        <v>7403</v>
      </c>
      <c r="E87" s="163">
        <v>1721</v>
      </c>
      <c r="F87" s="163">
        <v>7869</v>
      </c>
      <c r="G87" s="163">
        <v>8834</v>
      </c>
      <c r="H87" s="163">
        <v>13464</v>
      </c>
      <c r="I87" s="165">
        <f t="shared" si="40"/>
        <v>0.52411138781978717</v>
      </c>
      <c r="J87" s="164">
        <f t="shared" si="37"/>
        <v>0.81872213967310548</v>
      </c>
      <c r="K87" s="163">
        <f t="shared" si="38"/>
        <v>4630</v>
      </c>
      <c r="L87" s="163">
        <f t="shared" si="39"/>
        <v>6061</v>
      </c>
      <c r="M87" s="164">
        <f t="shared" si="36"/>
        <v>3.287415965063148E-3</v>
      </c>
    </row>
    <row r="88" spans="2:13" x14ac:dyDescent="0.25">
      <c r="B88" s="162" t="s">
        <v>119</v>
      </c>
      <c r="C88" s="163">
        <v>5243</v>
      </c>
      <c r="D88" s="163">
        <v>4963</v>
      </c>
      <c r="E88" s="163">
        <v>1773</v>
      </c>
      <c r="F88" s="163">
        <v>4255</v>
      </c>
      <c r="G88" s="163">
        <v>5067</v>
      </c>
      <c r="H88" s="163">
        <v>6472</v>
      </c>
      <c r="I88" s="165">
        <f t="shared" si="40"/>
        <v>0.27728438918492215</v>
      </c>
      <c r="J88" s="164">
        <f t="shared" si="37"/>
        <v>0.30404996977634502</v>
      </c>
      <c r="K88" s="163">
        <f t="shared" si="38"/>
        <v>1405</v>
      </c>
      <c r="L88" s="163">
        <f t="shared" si="39"/>
        <v>1509</v>
      </c>
      <c r="M88" s="164">
        <f t="shared" si="36"/>
        <v>1.5802254995461002E-3</v>
      </c>
    </row>
    <row r="89" spans="2:13" x14ac:dyDescent="0.25">
      <c r="B89" s="162" t="s">
        <v>128</v>
      </c>
      <c r="C89" s="163">
        <v>4479</v>
      </c>
      <c r="D89" s="163">
        <v>5538</v>
      </c>
      <c r="E89" s="163">
        <v>3024</v>
      </c>
      <c r="F89" s="163">
        <v>4253</v>
      </c>
      <c r="G89" s="163">
        <v>5646</v>
      </c>
      <c r="H89" s="163">
        <v>4857</v>
      </c>
      <c r="I89" s="165">
        <f t="shared" si="40"/>
        <v>-0.13974495217853344</v>
      </c>
      <c r="J89" s="164">
        <f t="shared" si="37"/>
        <v>-0.12296858071505956</v>
      </c>
      <c r="K89" s="163">
        <f t="shared" si="38"/>
        <v>-789</v>
      </c>
      <c r="L89" s="163">
        <f t="shared" si="39"/>
        <v>-681</v>
      </c>
      <c r="M89" s="164">
        <f t="shared" si="36"/>
        <v>1.1859016148478691E-3</v>
      </c>
    </row>
    <row r="90" spans="2:13" x14ac:dyDescent="0.25">
      <c r="B90" s="162" t="s">
        <v>131</v>
      </c>
      <c r="C90" s="163">
        <v>8439</v>
      </c>
      <c r="D90" s="163">
        <v>7347</v>
      </c>
      <c r="E90" s="163">
        <v>4683</v>
      </c>
      <c r="F90" s="163">
        <v>3642</v>
      </c>
      <c r="G90" s="163">
        <v>5970</v>
      </c>
      <c r="H90" s="163">
        <v>6239</v>
      </c>
      <c r="I90" s="165">
        <f t="shared" si="40"/>
        <v>4.5058626465661611E-2</v>
      </c>
      <c r="J90" s="164">
        <f t="shared" si="37"/>
        <v>-0.15080985436232475</v>
      </c>
      <c r="K90" s="163">
        <f t="shared" si="38"/>
        <v>269</v>
      </c>
      <c r="L90" s="163">
        <f t="shared" si="39"/>
        <v>-1108</v>
      </c>
      <c r="M90" s="164">
        <f t="shared" si="36"/>
        <v>1.5233354282552717E-3</v>
      </c>
    </row>
    <row r="91" spans="2:13" x14ac:dyDescent="0.25">
      <c r="B91" s="168" t="s">
        <v>145</v>
      </c>
      <c r="C91" s="169">
        <f t="shared" ref="C91:H91" si="41">C83-SUM(C84:C90)</f>
        <v>97953</v>
      </c>
      <c r="D91" s="169">
        <f t="shared" si="41"/>
        <v>98803</v>
      </c>
      <c r="E91" s="169">
        <f t="shared" si="41"/>
        <v>35038</v>
      </c>
      <c r="F91" s="169">
        <f t="shared" si="41"/>
        <v>84940</v>
      </c>
      <c r="G91" s="169">
        <f t="shared" si="41"/>
        <v>109182</v>
      </c>
      <c r="H91" s="169">
        <f t="shared" si="41"/>
        <v>129377</v>
      </c>
      <c r="I91" s="171">
        <f t="shared" si="40"/>
        <v>0.18496638640068874</v>
      </c>
      <c r="J91" s="170">
        <f t="shared" si="37"/>
        <v>0.30944404522129898</v>
      </c>
      <c r="K91" s="169">
        <f>H91-G91</f>
        <v>20195</v>
      </c>
      <c r="L91" s="169">
        <f t="shared" si="39"/>
        <v>30574</v>
      </c>
      <c r="M91" s="170">
        <f t="shared" si="36"/>
        <v>3.1589127696967832E-2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v>38635</v>
      </c>
      <c r="D93" s="176">
        <v>39423</v>
      </c>
      <c r="E93" s="176">
        <v>17295</v>
      </c>
      <c r="F93" s="176">
        <v>37456</v>
      </c>
      <c r="G93" s="176">
        <v>44189</v>
      </c>
      <c r="H93" s="176">
        <v>41777</v>
      </c>
      <c r="I93" s="177">
        <f>IFERROR(H93/G93-1,"-")</f>
        <v>-5.4583719930299424E-2</v>
      </c>
      <c r="J93" s="177">
        <f>IFERROR(H93/D93-1,"-")</f>
        <v>5.9711336022119088E-2</v>
      </c>
      <c r="K93" s="176">
        <f>H93-G93</f>
        <v>-2412</v>
      </c>
      <c r="L93" s="176">
        <f>H93-D93</f>
        <v>2354</v>
      </c>
      <c r="M93" s="177">
        <f t="shared" ref="M93:M105" si="42">H93/H$9</f>
        <v>1.0200414198785141E-2</v>
      </c>
    </row>
    <row r="94" spans="2:13" x14ac:dyDescent="0.25">
      <c r="B94" s="157" t="s">
        <v>97</v>
      </c>
      <c r="C94" s="158">
        <v>24706</v>
      </c>
      <c r="D94" s="158">
        <v>26258</v>
      </c>
      <c r="E94" s="158">
        <v>11031</v>
      </c>
      <c r="F94" s="158">
        <v>24786</v>
      </c>
      <c r="G94" s="158">
        <v>29860</v>
      </c>
      <c r="H94" s="158">
        <v>26153</v>
      </c>
      <c r="I94" s="160">
        <f>IFERROR(H94/G94-1,"-")</f>
        <v>-0.12414601473543196</v>
      </c>
      <c r="J94" s="159">
        <f t="shared" ref="J94:J105" si="43">IFERROR(H94/D94-1,"-")</f>
        <v>-3.9987813237870595E-3</v>
      </c>
      <c r="K94" s="158">
        <f t="shared" ref="K94:K104" si="44">H94-G94</f>
        <v>-3707</v>
      </c>
      <c r="L94" s="158">
        <f t="shared" ref="L94:L105" si="45">H94-D94</f>
        <v>-105</v>
      </c>
      <c r="M94" s="159">
        <f t="shared" si="42"/>
        <v>6.3856052981503646E-3</v>
      </c>
    </row>
    <row r="95" spans="2:13" x14ac:dyDescent="0.25">
      <c r="B95" s="162" t="s">
        <v>103</v>
      </c>
      <c r="C95" s="163">
        <v>12054</v>
      </c>
      <c r="D95" s="163">
        <v>12910</v>
      </c>
      <c r="E95" s="163">
        <v>5930</v>
      </c>
      <c r="F95" s="163">
        <v>11891</v>
      </c>
      <c r="G95" s="163">
        <v>9535</v>
      </c>
      <c r="H95" s="163">
        <v>8202</v>
      </c>
      <c r="I95" s="165">
        <f>IFERROR(H95/G95-1,"-")</f>
        <v>-0.13980073413738858</v>
      </c>
      <c r="J95" s="164">
        <f t="shared" si="43"/>
        <v>-0.36467854376452358</v>
      </c>
      <c r="K95" s="163">
        <f t="shared" si="44"/>
        <v>-1333</v>
      </c>
      <c r="L95" s="163">
        <f t="shared" si="45"/>
        <v>-4708</v>
      </c>
      <c r="M95" s="164">
        <f t="shared" si="42"/>
        <v>2.0026281747955988E-3</v>
      </c>
    </row>
    <row r="96" spans="2:13" x14ac:dyDescent="0.25">
      <c r="B96" s="162" t="s">
        <v>100</v>
      </c>
      <c r="C96" s="163">
        <v>12652</v>
      </c>
      <c r="D96" s="163">
        <v>13348</v>
      </c>
      <c r="E96" s="163">
        <v>5101</v>
      </c>
      <c r="F96" s="163">
        <v>12895</v>
      </c>
      <c r="G96" s="163">
        <v>20325</v>
      </c>
      <c r="H96" s="163">
        <v>17951</v>
      </c>
      <c r="I96" s="165">
        <f>IFERROR(H96/G96-1,"-")</f>
        <v>-0.11680196801968024</v>
      </c>
      <c r="J96" s="164">
        <f t="shared" si="43"/>
        <v>0.34484566976326048</v>
      </c>
      <c r="K96" s="163">
        <f t="shared" si="44"/>
        <v>-2374</v>
      </c>
      <c r="L96" s="163">
        <f t="shared" si="45"/>
        <v>4603</v>
      </c>
      <c r="M96" s="164">
        <f t="shared" si="42"/>
        <v>4.3829771233547662E-3</v>
      </c>
    </row>
    <row r="97" spans="2:13" x14ac:dyDescent="0.25">
      <c r="B97" s="157" t="s">
        <v>107</v>
      </c>
      <c r="C97" s="158">
        <v>13929</v>
      </c>
      <c r="D97" s="158">
        <v>13165</v>
      </c>
      <c r="E97" s="158">
        <v>6264</v>
      </c>
      <c r="F97" s="158">
        <v>12670</v>
      </c>
      <c r="G97" s="158">
        <v>14329</v>
      </c>
      <c r="H97" s="158">
        <v>15624</v>
      </c>
      <c r="I97" s="160">
        <f>IFERROR(H97/G97-1,"-")</f>
        <v>9.0376160234489467E-2</v>
      </c>
      <c r="J97" s="159">
        <f t="shared" si="43"/>
        <v>0.18678313710596273</v>
      </c>
      <c r="K97" s="158">
        <f t="shared" si="44"/>
        <v>1295</v>
      </c>
      <c r="L97" s="158">
        <f t="shared" si="45"/>
        <v>2459</v>
      </c>
      <c r="M97" s="159">
        <f t="shared" si="42"/>
        <v>3.8148089006347758E-3</v>
      </c>
    </row>
    <row r="98" spans="2:13" x14ac:dyDescent="0.25">
      <c r="B98" s="162" t="s">
        <v>110</v>
      </c>
      <c r="C98" s="163">
        <v>1655</v>
      </c>
      <c r="D98" s="163">
        <v>1768</v>
      </c>
      <c r="E98" s="163">
        <v>1042</v>
      </c>
      <c r="F98" s="163">
        <v>1661</v>
      </c>
      <c r="G98" s="163">
        <v>2018</v>
      </c>
      <c r="H98" s="163">
        <v>2246</v>
      </c>
      <c r="I98" s="165">
        <f t="shared" ref="I98:I105" si="46">IFERROR(H98/G98-1,"-")</f>
        <v>0.11298315163528239</v>
      </c>
      <c r="J98" s="164">
        <f t="shared" si="43"/>
        <v>0.27036199095022617</v>
      </c>
      <c r="K98" s="163">
        <f t="shared" si="44"/>
        <v>228</v>
      </c>
      <c r="L98" s="163">
        <f t="shared" si="45"/>
        <v>478</v>
      </c>
      <c r="M98" s="164">
        <f t="shared" si="42"/>
        <v>5.4839098763605394E-4</v>
      </c>
    </row>
    <row r="99" spans="2:13" x14ac:dyDescent="0.25">
      <c r="B99" s="162" t="s">
        <v>113</v>
      </c>
      <c r="C99" s="163">
        <v>3049</v>
      </c>
      <c r="D99" s="163">
        <v>2593</v>
      </c>
      <c r="E99" s="163">
        <v>1199</v>
      </c>
      <c r="F99" s="163">
        <v>2396</v>
      </c>
      <c r="G99" s="163">
        <v>2589</v>
      </c>
      <c r="H99" s="163">
        <v>3010</v>
      </c>
      <c r="I99" s="165">
        <f t="shared" si="46"/>
        <v>0.16261104673619164</v>
      </c>
      <c r="J99" s="164">
        <f t="shared" si="43"/>
        <v>0.16081758580794436</v>
      </c>
      <c r="K99" s="163">
        <f t="shared" si="44"/>
        <v>421</v>
      </c>
      <c r="L99" s="163">
        <f t="shared" si="45"/>
        <v>417</v>
      </c>
      <c r="M99" s="164">
        <f t="shared" si="42"/>
        <v>7.3493182225490758E-4</v>
      </c>
    </row>
    <row r="100" spans="2:13" x14ac:dyDescent="0.25">
      <c r="B100" s="162" t="s">
        <v>116</v>
      </c>
      <c r="C100" s="163">
        <v>3051</v>
      </c>
      <c r="D100" s="163">
        <v>2809</v>
      </c>
      <c r="E100" s="163">
        <v>1494</v>
      </c>
      <c r="F100" s="163">
        <v>2543</v>
      </c>
      <c r="G100" s="163">
        <v>2839</v>
      </c>
      <c r="H100" s="163">
        <v>2752</v>
      </c>
      <c r="I100" s="165">
        <f t="shared" si="46"/>
        <v>-3.0644593166607947E-2</v>
      </c>
      <c r="J100" s="164">
        <f t="shared" si="43"/>
        <v>-2.0291918832324618E-2</v>
      </c>
      <c r="K100" s="163">
        <f t="shared" si="44"/>
        <v>-87</v>
      </c>
      <c r="L100" s="163">
        <f t="shared" si="45"/>
        <v>-57</v>
      </c>
      <c r="M100" s="164">
        <f t="shared" si="42"/>
        <v>6.7193766606162973E-4</v>
      </c>
    </row>
    <row r="101" spans="2:13" x14ac:dyDescent="0.25">
      <c r="B101" s="162" t="s">
        <v>123</v>
      </c>
      <c r="C101" s="163">
        <v>392</v>
      </c>
      <c r="D101" s="163">
        <v>442</v>
      </c>
      <c r="E101" s="163">
        <v>280</v>
      </c>
      <c r="F101" s="163">
        <v>886</v>
      </c>
      <c r="G101" s="163">
        <v>646</v>
      </c>
      <c r="H101" s="163">
        <v>701</v>
      </c>
      <c r="I101" s="165">
        <f t="shared" si="46"/>
        <v>8.5139318885449011E-2</v>
      </c>
      <c r="J101" s="164">
        <f t="shared" si="43"/>
        <v>0.58597285067873295</v>
      </c>
      <c r="K101" s="163">
        <f t="shared" si="44"/>
        <v>55</v>
      </c>
      <c r="L101" s="163">
        <f t="shared" si="45"/>
        <v>259</v>
      </c>
      <c r="M101" s="164">
        <f t="shared" si="42"/>
        <v>1.7115854066468113E-4</v>
      </c>
    </row>
    <row r="102" spans="2:13" x14ac:dyDescent="0.25">
      <c r="B102" s="162" t="s">
        <v>119</v>
      </c>
      <c r="C102" s="163">
        <v>331</v>
      </c>
      <c r="D102" s="163">
        <v>373</v>
      </c>
      <c r="E102" s="163">
        <v>217</v>
      </c>
      <c r="F102" s="163">
        <v>523</v>
      </c>
      <c r="G102" s="163">
        <v>426</v>
      </c>
      <c r="H102" s="163">
        <v>639</v>
      </c>
      <c r="I102" s="165">
        <f t="shared" si="46"/>
        <v>0.5</v>
      </c>
      <c r="J102" s="164">
        <f t="shared" si="43"/>
        <v>0.71313672922252014</v>
      </c>
      <c r="K102" s="163">
        <f t="shared" si="44"/>
        <v>213</v>
      </c>
      <c r="L102" s="163">
        <f t="shared" si="45"/>
        <v>266</v>
      </c>
      <c r="M102" s="164">
        <f t="shared" si="42"/>
        <v>1.5602041010660662E-4</v>
      </c>
    </row>
    <row r="103" spans="2:13" x14ac:dyDescent="0.25">
      <c r="B103" s="162" t="s">
        <v>128</v>
      </c>
      <c r="C103" s="163">
        <v>98</v>
      </c>
      <c r="D103" s="163">
        <v>107</v>
      </c>
      <c r="E103" s="163">
        <v>114</v>
      </c>
      <c r="F103" s="163">
        <v>222</v>
      </c>
      <c r="G103" s="163">
        <v>106</v>
      </c>
      <c r="H103" s="163">
        <v>178</v>
      </c>
      <c r="I103" s="165">
        <f t="shared" si="46"/>
        <v>0.679245283018868</v>
      </c>
      <c r="J103" s="164">
        <f t="shared" si="43"/>
        <v>0.66355140186915884</v>
      </c>
      <c r="K103" s="163">
        <f t="shared" si="44"/>
        <v>72</v>
      </c>
      <c r="L103" s="163">
        <f t="shared" si="45"/>
        <v>71</v>
      </c>
      <c r="M103" s="164">
        <f t="shared" si="42"/>
        <v>4.3461084505439717E-5</v>
      </c>
    </row>
    <row r="104" spans="2:13" x14ac:dyDescent="0.25">
      <c r="B104" s="162" t="s">
        <v>131</v>
      </c>
      <c r="C104" s="163">
        <v>239</v>
      </c>
      <c r="D104" s="163">
        <v>146</v>
      </c>
      <c r="E104" s="163">
        <v>66</v>
      </c>
      <c r="F104" s="163">
        <v>114</v>
      </c>
      <c r="G104" s="163">
        <v>190</v>
      </c>
      <c r="H104" s="163">
        <v>282</v>
      </c>
      <c r="I104" s="165">
        <f t="shared" si="46"/>
        <v>0.48421052631578942</v>
      </c>
      <c r="J104" s="164">
        <f t="shared" si="43"/>
        <v>0.93150684931506844</v>
      </c>
      <c r="K104" s="163">
        <f t="shared" si="44"/>
        <v>92</v>
      </c>
      <c r="L104" s="163">
        <f t="shared" si="45"/>
        <v>136</v>
      </c>
      <c r="M104" s="164">
        <f t="shared" si="42"/>
        <v>6.8854077699629217E-5</v>
      </c>
    </row>
    <row r="105" spans="2:13" x14ac:dyDescent="0.25">
      <c r="B105" s="168" t="s">
        <v>145</v>
      </c>
      <c r="C105" s="169">
        <f t="shared" ref="C105:H105" si="47">C97-SUM(C98:C104)</f>
        <v>5114</v>
      </c>
      <c r="D105" s="169">
        <f t="shared" si="47"/>
        <v>4927</v>
      </c>
      <c r="E105" s="169">
        <f t="shared" si="47"/>
        <v>1852</v>
      </c>
      <c r="F105" s="169">
        <f t="shared" si="47"/>
        <v>4325</v>
      </c>
      <c r="G105" s="169">
        <f t="shared" si="47"/>
        <v>5515</v>
      </c>
      <c r="H105" s="169">
        <f t="shared" si="47"/>
        <v>5816</v>
      </c>
      <c r="I105" s="171">
        <f t="shared" si="46"/>
        <v>5.4578422484134137E-2</v>
      </c>
      <c r="J105" s="170">
        <f t="shared" si="43"/>
        <v>0.18043434138420955</v>
      </c>
      <c r="K105" s="169">
        <f>H105-G105</f>
        <v>301</v>
      </c>
      <c r="L105" s="169">
        <f t="shared" si="45"/>
        <v>889</v>
      </c>
      <c r="M105" s="170">
        <f t="shared" si="42"/>
        <v>1.4200543117058281E-3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v>108036</v>
      </c>
      <c r="D107" s="176">
        <v>107268</v>
      </c>
      <c r="E107" s="176">
        <v>59721</v>
      </c>
      <c r="F107" s="176">
        <v>146094</v>
      </c>
      <c r="G107" s="176">
        <v>187734</v>
      </c>
      <c r="H107" s="176">
        <v>181355</v>
      </c>
      <c r="I107" s="177">
        <f>IFERROR(H107/G107-1,"-")</f>
        <v>-3.3978927631649003E-2</v>
      </c>
      <c r="J107" s="177">
        <f>IFERROR(H107/D107-1,"-")</f>
        <v>0.69067196181526636</v>
      </c>
      <c r="K107" s="176">
        <f>H107-G107</f>
        <v>-6379</v>
      </c>
      <c r="L107" s="176">
        <f>H107-D107</f>
        <v>74087</v>
      </c>
      <c r="M107" s="177">
        <f t="shared" ref="M107:M119" si="48">H107/H$9</f>
        <v>4.4280252699348426E-2</v>
      </c>
    </row>
    <row r="108" spans="2:13" x14ac:dyDescent="0.25">
      <c r="B108" s="157" t="s">
        <v>97</v>
      </c>
      <c r="C108" s="158">
        <v>24497</v>
      </c>
      <c r="D108" s="158">
        <v>23748</v>
      </c>
      <c r="E108" s="158">
        <v>24373</v>
      </c>
      <c r="F108" s="158">
        <v>37846</v>
      </c>
      <c r="G108" s="158">
        <v>43389</v>
      </c>
      <c r="H108" s="158">
        <v>40492</v>
      </c>
      <c r="I108" s="160">
        <f>IFERROR(H108/G108-1,"-")</f>
        <v>-6.6768074857682769E-2</v>
      </c>
      <c r="J108" s="159">
        <f t="shared" ref="J108:J119" si="49">IFERROR(H108/D108-1,"-")</f>
        <v>0.7050699006232104</v>
      </c>
      <c r="K108" s="158">
        <f t="shared" ref="K108:K118" si="50">H108-G108</f>
        <v>-2897</v>
      </c>
      <c r="L108" s="158">
        <f t="shared" ref="L108:L119" si="51">H108-D108</f>
        <v>16744</v>
      </c>
      <c r="M108" s="159">
        <f t="shared" si="48"/>
        <v>9.8866642347992407E-3</v>
      </c>
    </row>
    <row r="109" spans="2:13" x14ac:dyDescent="0.25">
      <c r="B109" s="162" t="s">
        <v>103</v>
      </c>
      <c r="C109" s="163">
        <v>11332</v>
      </c>
      <c r="D109" s="163">
        <v>9234</v>
      </c>
      <c r="E109" s="163">
        <v>2058</v>
      </c>
      <c r="F109" s="163">
        <v>13592</v>
      </c>
      <c r="G109" s="163">
        <v>16768</v>
      </c>
      <c r="H109" s="163">
        <v>13342</v>
      </c>
      <c r="I109" s="165">
        <f>IFERROR(H109/G109-1,"-")</f>
        <v>-0.20431774809160308</v>
      </c>
      <c r="J109" s="164">
        <f t="shared" si="49"/>
        <v>0.44487762616417581</v>
      </c>
      <c r="K109" s="163">
        <f t="shared" si="50"/>
        <v>-3426</v>
      </c>
      <c r="L109" s="163">
        <f t="shared" si="51"/>
        <v>4108</v>
      </c>
      <c r="M109" s="164">
        <f t="shared" si="48"/>
        <v>3.2576280307391949E-3</v>
      </c>
    </row>
    <row r="110" spans="2:13" x14ac:dyDescent="0.25">
      <c r="B110" s="162" t="s">
        <v>100</v>
      </c>
      <c r="C110" s="163">
        <v>13165</v>
      </c>
      <c r="D110" s="163">
        <v>14514</v>
      </c>
      <c r="E110" s="163">
        <v>22315</v>
      </c>
      <c r="F110" s="163">
        <v>24254</v>
      </c>
      <c r="G110" s="163">
        <v>26621</v>
      </c>
      <c r="H110" s="163">
        <v>27150</v>
      </c>
      <c r="I110" s="165">
        <f>IFERROR(H110/G110-1,"-")</f>
        <v>1.9871529995116655E-2</v>
      </c>
      <c r="J110" s="164">
        <f t="shared" si="49"/>
        <v>0.87060768912773878</v>
      </c>
      <c r="K110" s="163">
        <f t="shared" si="50"/>
        <v>529</v>
      </c>
      <c r="L110" s="163">
        <f t="shared" si="51"/>
        <v>12636</v>
      </c>
      <c r="M110" s="164">
        <f t="shared" si="48"/>
        <v>6.6290362040600462E-3</v>
      </c>
    </row>
    <row r="111" spans="2:13" x14ac:dyDescent="0.25">
      <c r="B111" s="157" t="s">
        <v>107</v>
      </c>
      <c r="C111" s="158">
        <v>83539</v>
      </c>
      <c r="D111" s="158">
        <v>83520</v>
      </c>
      <c r="E111" s="158">
        <v>35348</v>
      </c>
      <c r="F111" s="158">
        <v>108248</v>
      </c>
      <c r="G111" s="158">
        <v>144345</v>
      </c>
      <c r="H111" s="158">
        <v>140863</v>
      </c>
      <c r="I111" s="160">
        <f>IFERROR(H111/G111-1,"-")</f>
        <v>-2.4122761439606455E-2</v>
      </c>
      <c r="J111" s="159">
        <f t="shared" si="49"/>
        <v>0.68657806513409958</v>
      </c>
      <c r="K111" s="158">
        <f t="shared" si="50"/>
        <v>-3482</v>
      </c>
      <c r="L111" s="158">
        <f t="shared" si="51"/>
        <v>57343</v>
      </c>
      <c r="M111" s="159">
        <f t="shared" si="48"/>
        <v>3.4393588464549187E-2</v>
      </c>
    </row>
    <row r="112" spans="2:13" x14ac:dyDescent="0.25">
      <c r="B112" s="162" t="s">
        <v>110</v>
      </c>
      <c r="C112" s="163">
        <v>46336</v>
      </c>
      <c r="D112" s="163">
        <v>46299</v>
      </c>
      <c r="E112" s="163">
        <v>17631</v>
      </c>
      <c r="F112" s="163">
        <v>65362</v>
      </c>
      <c r="G112" s="163">
        <v>94419</v>
      </c>
      <c r="H112" s="163">
        <v>87590</v>
      </c>
      <c r="I112" s="165">
        <f t="shared" ref="I112:I119" si="52">IFERROR(H112/G112-1,"-")</f>
        <v>-7.2326544445503571E-2</v>
      </c>
      <c r="J112" s="164">
        <f t="shared" si="49"/>
        <v>0.8918335169226117</v>
      </c>
      <c r="K112" s="163">
        <f t="shared" si="50"/>
        <v>-6829</v>
      </c>
      <c r="L112" s="163">
        <f t="shared" si="51"/>
        <v>41291</v>
      </c>
      <c r="M112" s="164">
        <f t="shared" si="48"/>
        <v>2.1386271864221713E-2</v>
      </c>
    </row>
    <row r="113" spans="2:13" x14ac:dyDescent="0.25">
      <c r="B113" s="162" t="s">
        <v>113</v>
      </c>
      <c r="C113" s="163">
        <v>9069</v>
      </c>
      <c r="D113" s="163">
        <v>7098</v>
      </c>
      <c r="E113" s="163">
        <v>2335</v>
      </c>
      <c r="F113" s="163">
        <v>4642</v>
      </c>
      <c r="G113" s="163">
        <v>6272</v>
      </c>
      <c r="H113" s="163">
        <v>6015</v>
      </c>
      <c r="I113" s="165">
        <f t="shared" si="52"/>
        <v>-4.0975765306122458E-2</v>
      </c>
      <c r="J113" s="164">
        <f t="shared" si="49"/>
        <v>-0.15257819103972947</v>
      </c>
      <c r="K113" s="163">
        <f t="shared" si="50"/>
        <v>-257</v>
      </c>
      <c r="L113" s="163">
        <f t="shared" si="51"/>
        <v>-1083</v>
      </c>
      <c r="M113" s="164">
        <f t="shared" si="48"/>
        <v>1.4686428275293253E-3</v>
      </c>
    </row>
    <row r="114" spans="2:13" x14ac:dyDescent="0.25">
      <c r="B114" s="162" t="s">
        <v>116</v>
      </c>
      <c r="C114" s="163">
        <v>9960</v>
      </c>
      <c r="D114" s="163">
        <v>9645</v>
      </c>
      <c r="E114" s="163">
        <v>1974</v>
      </c>
      <c r="F114" s="163">
        <v>7032</v>
      </c>
      <c r="G114" s="163">
        <v>10935</v>
      </c>
      <c r="H114" s="163">
        <v>10431</v>
      </c>
      <c r="I114" s="165">
        <f t="shared" si="52"/>
        <v>-4.6090534979423836E-2</v>
      </c>
      <c r="J114" s="164">
        <f t="shared" si="49"/>
        <v>8.1493001555209998E-2</v>
      </c>
      <c r="K114" s="163">
        <f t="shared" si="50"/>
        <v>-504</v>
      </c>
      <c r="L114" s="163">
        <f t="shared" si="51"/>
        <v>786</v>
      </c>
      <c r="M114" s="164">
        <f t="shared" si="48"/>
        <v>2.5468683846979869E-3</v>
      </c>
    </row>
    <row r="115" spans="2:13" x14ac:dyDescent="0.25">
      <c r="B115" s="162" t="s">
        <v>123</v>
      </c>
      <c r="C115" s="163">
        <v>1663</v>
      </c>
      <c r="D115" s="163">
        <v>1845</v>
      </c>
      <c r="E115" s="163">
        <v>1058</v>
      </c>
      <c r="F115" s="163">
        <v>4569</v>
      </c>
      <c r="G115" s="163">
        <v>4338</v>
      </c>
      <c r="H115" s="163">
        <v>4452</v>
      </c>
      <c r="I115" s="165">
        <f t="shared" si="52"/>
        <v>2.6279391424619547E-2</v>
      </c>
      <c r="J115" s="164">
        <f t="shared" si="49"/>
        <v>1.4130081300813009</v>
      </c>
      <c r="K115" s="163">
        <f t="shared" si="50"/>
        <v>114</v>
      </c>
      <c r="L115" s="163">
        <f t="shared" si="51"/>
        <v>2607</v>
      </c>
      <c r="M115" s="164">
        <f t="shared" si="48"/>
        <v>1.0870154394281889E-3</v>
      </c>
    </row>
    <row r="116" spans="2:13" x14ac:dyDescent="0.25">
      <c r="B116" s="162" t="s">
        <v>119</v>
      </c>
      <c r="C116" s="163">
        <v>2741</v>
      </c>
      <c r="D116" s="163">
        <v>2879</v>
      </c>
      <c r="E116" s="163">
        <v>2533</v>
      </c>
      <c r="F116" s="163">
        <v>3747</v>
      </c>
      <c r="G116" s="163">
        <v>4004</v>
      </c>
      <c r="H116" s="163">
        <v>3610</v>
      </c>
      <c r="I116" s="165">
        <f t="shared" si="52"/>
        <v>-9.8401598401598456E-2</v>
      </c>
      <c r="J116" s="164">
        <f t="shared" si="49"/>
        <v>0.25390760680791935</v>
      </c>
      <c r="K116" s="163">
        <f t="shared" si="50"/>
        <v>-394</v>
      </c>
      <c r="L116" s="163">
        <f t="shared" si="51"/>
        <v>731</v>
      </c>
      <c r="M116" s="164">
        <f t="shared" si="48"/>
        <v>8.8142985991369307E-4</v>
      </c>
    </row>
    <row r="117" spans="2:13" x14ac:dyDescent="0.25">
      <c r="B117" s="162" t="s">
        <v>128</v>
      </c>
      <c r="C117" s="163">
        <v>482</v>
      </c>
      <c r="D117" s="163">
        <v>513</v>
      </c>
      <c r="E117" s="163">
        <v>403</v>
      </c>
      <c r="F117" s="163">
        <v>552</v>
      </c>
      <c r="G117" s="163">
        <v>913</v>
      </c>
      <c r="H117" s="163">
        <v>911</v>
      </c>
      <c r="I117" s="165">
        <f t="shared" si="52"/>
        <v>-2.1905805038334725E-3</v>
      </c>
      <c r="J117" s="164">
        <f t="shared" si="49"/>
        <v>0.77582846003898642</v>
      </c>
      <c r="K117" s="163">
        <f t="shared" si="50"/>
        <v>-2</v>
      </c>
      <c r="L117" s="163">
        <f t="shared" si="51"/>
        <v>398</v>
      </c>
      <c r="M117" s="164">
        <f t="shared" si="48"/>
        <v>2.2243285384525608E-4</v>
      </c>
    </row>
    <row r="118" spans="2:13" x14ac:dyDescent="0.25">
      <c r="B118" s="162" t="s">
        <v>131</v>
      </c>
      <c r="C118" s="163">
        <v>1158</v>
      </c>
      <c r="D118" s="163">
        <v>933</v>
      </c>
      <c r="E118" s="163">
        <v>917</v>
      </c>
      <c r="F118" s="163">
        <v>725</v>
      </c>
      <c r="G118" s="163">
        <v>490</v>
      </c>
      <c r="H118" s="163">
        <v>1136</v>
      </c>
      <c r="I118" s="165">
        <f t="shared" si="52"/>
        <v>1.3183673469387753</v>
      </c>
      <c r="J118" s="164">
        <f t="shared" si="49"/>
        <v>0.217577706323687</v>
      </c>
      <c r="K118" s="163">
        <f t="shared" si="50"/>
        <v>646</v>
      </c>
      <c r="L118" s="163">
        <f t="shared" si="51"/>
        <v>203</v>
      </c>
      <c r="M118" s="164">
        <f t="shared" si="48"/>
        <v>2.7736961796730067E-4</v>
      </c>
    </row>
    <row r="119" spans="2:13" x14ac:dyDescent="0.25">
      <c r="B119" s="168" t="s">
        <v>145</v>
      </c>
      <c r="C119" s="169">
        <f t="shared" ref="C119:H119" si="53">C111-SUM(C112:C118)</f>
        <v>12130</v>
      </c>
      <c r="D119" s="169">
        <f t="shared" si="53"/>
        <v>14308</v>
      </c>
      <c r="E119" s="169">
        <f t="shared" si="53"/>
        <v>8497</v>
      </c>
      <c r="F119" s="169">
        <f t="shared" si="53"/>
        <v>21619</v>
      </c>
      <c r="G119" s="169">
        <f t="shared" si="53"/>
        <v>22974</v>
      </c>
      <c r="H119" s="169">
        <f t="shared" si="53"/>
        <v>26718</v>
      </c>
      <c r="I119" s="171">
        <f t="shared" si="52"/>
        <v>0.1629668320710369</v>
      </c>
      <c r="J119" s="170">
        <f t="shared" si="49"/>
        <v>0.86734693877551017</v>
      </c>
      <c r="K119" s="169">
        <f>H119-G119</f>
        <v>3744</v>
      </c>
      <c r="L119" s="169">
        <f t="shared" si="51"/>
        <v>12410</v>
      </c>
      <c r="M119" s="170">
        <f t="shared" si="48"/>
        <v>6.5235576169457212E-3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v>169824</v>
      </c>
      <c r="D121" s="176">
        <v>159130</v>
      </c>
      <c r="E121" s="176">
        <v>67052</v>
      </c>
      <c r="F121" s="176">
        <v>157983</v>
      </c>
      <c r="G121" s="176">
        <v>174312</v>
      </c>
      <c r="H121" s="176">
        <v>181820</v>
      </c>
      <c r="I121" s="177">
        <f>IFERROR(H121/G121-1,"-")</f>
        <v>4.307219239065585E-2</v>
      </c>
      <c r="J121" s="177">
        <f>IFERROR(H121/D121-1,"-")</f>
        <v>0.14258782127820013</v>
      </c>
      <c r="K121" s="176">
        <f>H121-G121</f>
        <v>7508</v>
      </c>
      <c r="L121" s="176">
        <f>H121-D121</f>
        <v>22690</v>
      </c>
      <c r="M121" s="177">
        <f t="shared" ref="M121:M133" si="54">H121/H$9</f>
        <v>4.4393788678533982E-2</v>
      </c>
    </row>
    <row r="122" spans="2:13" x14ac:dyDescent="0.25">
      <c r="B122" s="157" t="s">
        <v>97</v>
      </c>
      <c r="C122" s="158">
        <v>101126</v>
      </c>
      <c r="D122" s="158">
        <v>87514</v>
      </c>
      <c r="E122" s="158">
        <v>36330</v>
      </c>
      <c r="F122" s="158">
        <v>97242</v>
      </c>
      <c r="G122" s="158">
        <v>108324</v>
      </c>
      <c r="H122" s="158">
        <v>115851</v>
      </c>
      <c r="I122" s="160">
        <f>IFERROR(H122/G122-1,"-")</f>
        <v>6.9485986484989493E-2</v>
      </c>
      <c r="J122" s="159">
        <f t="shared" ref="J122:J133" si="55">IFERROR(H122/D122-1,"-")</f>
        <v>0.32379962063212742</v>
      </c>
      <c r="K122" s="158">
        <f t="shared" ref="K122:K132" si="56">H122-G122</f>
        <v>7527</v>
      </c>
      <c r="L122" s="158">
        <f t="shared" ref="L122:L133" si="57">H122-D122</f>
        <v>28337</v>
      </c>
      <c r="M122" s="159">
        <f t="shared" si="54"/>
        <v>2.828657360134661E-2</v>
      </c>
    </row>
    <row r="123" spans="2:13" x14ac:dyDescent="0.25">
      <c r="B123" s="162" t="s">
        <v>103</v>
      </c>
      <c r="C123" s="163">
        <v>56527</v>
      </c>
      <c r="D123" s="163">
        <v>44251</v>
      </c>
      <c r="E123" s="163">
        <v>16691</v>
      </c>
      <c r="F123" s="163">
        <v>50706</v>
      </c>
      <c r="G123" s="163">
        <v>48815</v>
      </c>
      <c r="H123" s="163">
        <v>57435</v>
      </c>
      <c r="I123" s="165">
        <f>IFERROR(H123/G123-1,"-")</f>
        <v>0.17658506606575841</v>
      </c>
      <c r="J123" s="164">
        <f t="shared" si="55"/>
        <v>0.29793676979051331</v>
      </c>
      <c r="K123" s="163">
        <f t="shared" si="56"/>
        <v>8620</v>
      </c>
      <c r="L123" s="163">
        <f t="shared" si="57"/>
        <v>13184</v>
      </c>
      <c r="M123" s="164">
        <f t="shared" si="54"/>
        <v>1.4023524654887248E-2</v>
      </c>
    </row>
    <row r="124" spans="2:13" x14ac:dyDescent="0.25">
      <c r="B124" s="162" t="s">
        <v>100</v>
      </c>
      <c r="C124" s="163">
        <v>44599</v>
      </c>
      <c r="D124" s="163">
        <v>43263</v>
      </c>
      <c r="E124" s="163">
        <v>19639</v>
      </c>
      <c r="F124" s="163">
        <v>46536</v>
      </c>
      <c r="G124" s="163">
        <v>59509</v>
      </c>
      <c r="H124" s="163">
        <v>58416</v>
      </c>
      <c r="I124" s="165">
        <f>IFERROR(H124/G124-1,"-")</f>
        <v>-1.8366969702061864E-2</v>
      </c>
      <c r="J124" s="164">
        <f t="shared" si="55"/>
        <v>0.35025310311351499</v>
      </c>
      <c r="K124" s="163">
        <f t="shared" si="56"/>
        <v>-1093</v>
      </c>
      <c r="L124" s="163">
        <f t="shared" si="57"/>
        <v>15153</v>
      </c>
      <c r="M124" s="164">
        <f t="shared" si="54"/>
        <v>1.4263048946459363E-2</v>
      </c>
    </row>
    <row r="125" spans="2:13" x14ac:dyDescent="0.25">
      <c r="B125" s="157" t="s">
        <v>107</v>
      </c>
      <c r="C125" s="158">
        <v>68698</v>
      </c>
      <c r="D125" s="158">
        <v>71616</v>
      </c>
      <c r="E125" s="158">
        <v>30722</v>
      </c>
      <c r="F125" s="158">
        <v>60741</v>
      </c>
      <c r="G125" s="158">
        <v>65988</v>
      </c>
      <c r="H125" s="158">
        <v>65969</v>
      </c>
      <c r="I125" s="160">
        <f>IFERROR(H125/G125-1,"-")</f>
        <v>-2.8793113899494571E-4</v>
      </c>
      <c r="J125" s="159">
        <f t="shared" si="55"/>
        <v>-7.8851094727435234E-2</v>
      </c>
      <c r="K125" s="158">
        <f t="shared" si="56"/>
        <v>-19</v>
      </c>
      <c r="L125" s="158">
        <f t="shared" si="57"/>
        <v>-5647</v>
      </c>
      <c r="M125" s="159">
        <f t="shared" si="54"/>
        <v>1.6107215077187376E-2</v>
      </c>
    </row>
    <row r="126" spans="2:13" x14ac:dyDescent="0.25">
      <c r="B126" s="162" t="s">
        <v>110</v>
      </c>
      <c r="C126" s="163">
        <v>8686</v>
      </c>
      <c r="D126" s="163">
        <v>7655</v>
      </c>
      <c r="E126" s="163">
        <v>3019</v>
      </c>
      <c r="F126" s="163">
        <v>6689</v>
      </c>
      <c r="G126" s="163">
        <v>8681</v>
      </c>
      <c r="H126" s="163">
        <v>7798</v>
      </c>
      <c r="I126" s="165">
        <f t="shared" ref="I126:I133" si="58">IFERROR(H126/G126-1,"-")</f>
        <v>-0.10171639212072336</v>
      </c>
      <c r="J126" s="164">
        <f t="shared" si="55"/>
        <v>1.8680600914434908E-2</v>
      </c>
      <c r="K126" s="163">
        <f t="shared" si="56"/>
        <v>-883</v>
      </c>
      <c r="L126" s="163">
        <f t="shared" si="57"/>
        <v>143</v>
      </c>
      <c r="M126" s="164">
        <f t="shared" si="54"/>
        <v>1.9039861627720164E-3</v>
      </c>
    </row>
    <row r="127" spans="2:13" x14ac:dyDescent="0.25">
      <c r="B127" s="162" t="s">
        <v>113</v>
      </c>
      <c r="C127" s="163">
        <v>7661</v>
      </c>
      <c r="D127" s="163">
        <v>6494</v>
      </c>
      <c r="E127" s="163">
        <v>3185</v>
      </c>
      <c r="F127" s="163">
        <v>6371</v>
      </c>
      <c r="G127" s="163">
        <v>9226</v>
      </c>
      <c r="H127" s="163">
        <v>8815</v>
      </c>
      <c r="I127" s="165">
        <f t="shared" si="58"/>
        <v>-4.4548016475178809E-2</v>
      </c>
      <c r="J127" s="164">
        <f t="shared" si="55"/>
        <v>0.35740683708038179</v>
      </c>
      <c r="K127" s="163">
        <f t="shared" si="56"/>
        <v>-411</v>
      </c>
      <c r="L127" s="163">
        <f t="shared" si="57"/>
        <v>2321</v>
      </c>
      <c r="M127" s="164">
        <f t="shared" si="54"/>
        <v>2.1523003366036579E-3</v>
      </c>
    </row>
    <row r="128" spans="2:13" x14ac:dyDescent="0.25">
      <c r="B128" s="162" t="s">
        <v>116</v>
      </c>
      <c r="C128" s="163">
        <v>4862</v>
      </c>
      <c r="D128" s="163">
        <v>4919</v>
      </c>
      <c r="E128" s="163">
        <v>2224</v>
      </c>
      <c r="F128" s="163">
        <v>5877</v>
      </c>
      <c r="G128" s="163">
        <v>6321</v>
      </c>
      <c r="H128" s="163">
        <v>6241</v>
      </c>
      <c r="I128" s="165">
        <f t="shared" si="58"/>
        <v>-1.2656225280810007E-2</v>
      </c>
      <c r="J128" s="164">
        <f t="shared" si="55"/>
        <v>0.26875381175035584</v>
      </c>
      <c r="K128" s="163">
        <f t="shared" si="56"/>
        <v>-80</v>
      </c>
      <c r="L128" s="163">
        <f t="shared" si="57"/>
        <v>1322</v>
      </c>
      <c r="M128" s="164">
        <f t="shared" si="54"/>
        <v>1.5238237550474678E-3</v>
      </c>
    </row>
    <row r="129" spans="2:13" x14ac:dyDescent="0.25">
      <c r="B129" s="162" t="s">
        <v>123</v>
      </c>
      <c r="C129" s="163">
        <v>1164</v>
      </c>
      <c r="D129" s="163">
        <v>1219</v>
      </c>
      <c r="E129" s="163">
        <v>594</v>
      </c>
      <c r="F129" s="163">
        <v>1853</v>
      </c>
      <c r="G129" s="163">
        <v>1896</v>
      </c>
      <c r="H129" s="163">
        <v>1689</v>
      </c>
      <c r="I129" s="165">
        <f t="shared" si="58"/>
        <v>-0.10917721518987344</v>
      </c>
      <c r="J129" s="164">
        <f t="shared" si="55"/>
        <v>0.38556193601312549</v>
      </c>
      <c r="K129" s="163">
        <f t="shared" si="56"/>
        <v>-207</v>
      </c>
      <c r="L129" s="163">
        <f t="shared" si="57"/>
        <v>470</v>
      </c>
      <c r="M129" s="164">
        <f t="shared" si="54"/>
        <v>4.1239197600948137E-4</v>
      </c>
    </row>
    <row r="130" spans="2:13" x14ac:dyDescent="0.25">
      <c r="B130" s="162" t="s">
        <v>119</v>
      </c>
      <c r="C130" s="163">
        <v>1243</v>
      </c>
      <c r="D130" s="163">
        <v>1035</v>
      </c>
      <c r="E130" s="163">
        <v>578</v>
      </c>
      <c r="F130" s="163">
        <v>1263</v>
      </c>
      <c r="G130" s="163">
        <v>1296</v>
      </c>
      <c r="H130" s="163">
        <v>1391</v>
      </c>
      <c r="I130" s="165">
        <f t="shared" si="58"/>
        <v>7.3302469135802406E-2</v>
      </c>
      <c r="J130" s="164">
        <f t="shared" si="55"/>
        <v>0.34396135265700489</v>
      </c>
      <c r="K130" s="163">
        <f t="shared" si="56"/>
        <v>95</v>
      </c>
      <c r="L130" s="163">
        <f t="shared" si="57"/>
        <v>356</v>
      </c>
      <c r="M130" s="164">
        <f t="shared" si="54"/>
        <v>3.396312839722845E-4</v>
      </c>
    </row>
    <row r="131" spans="2:13" x14ac:dyDescent="0.25">
      <c r="B131" s="162" t="s">
        <v>128</v>
      </c>
      <c r="C131" s="163">
        <v>1013</v>
      </c>
      <c r="D131" s="163">
        <v>1136</v>
      </c>
      <c r="E131" s="163">
        <v>637</v>
      </c>
      <c r="F131" s="163">
        <v>655</v>
      </c>
      <c r="G131" s="163">
        <v>861</v>
      </c>
      <c r="H131" s="163">
        <v>946</v>
      </c>
      <c r="I131" s="165">
        <f t="shared" si="58"/>
        <v>9.8722415795586604E-2</v>
      </c>
      <c r="J131" s="164">
        <f t="shared" si="55"/>
        <v>-0.16725352112676062</v>
      </c>
      <c r="K131" s="163">
        <f t="shared" si="56"/>
        <v>85</v>
      </c>
      <c r="L131" s="163">
        <f t="shared" si="57"/>
        <v>-190</v>
      </c>
      <c r="M131" s="164">
        <f t="shared" si="54"/>
        <v>2.3097857270868523E-4</v>
      </c>
    </row>
    <row r="132" spans="2:13" x14ac:dyDescent="0.25">
      <c r="B132" s="162" t="s">
        <v>131</v>
      </c>
      <c r="C132" s="163">
        <v>1887</v>
      </c>
      <c r="D132" s="163">
        <v>1688</v>
      </c>
      <c r="E132" s="163">
        <v>1010</v>
      </c>
      <c r="F132" s="163">
        <v>1105</v>
      </c>
      <c r="G132" s="163">
        <v>1564</v>
      </c>
      <c r="H132" s="163">
        <v>1427</v>
      </c>
      <c r="I132" s="165">
        <f t="shared" si="58"/>
        <v>-8.7595907928388783E-2</v>
      </c>
      <c r="J132" s="164">
        <f t="shared" si="55"/>
        <v>-0.15462085308056872</v>
      </c>
      <c r="K132" s="163">
        <f t="shared" si="56"/>
        <v>-137</v>
      </c>
      <c r="L132" s="163">
        <f t="shared" si="57"/>
        <v>-261</v>
      </c>
      <c r="M132" s="164">
        <f t="shared" si="54"/>
        <v>3.4842116623181164E-4</v>
      </c>
    </row>
    <row r="133" spans="2:13" x14ac:dyDescent="0.25">
      <c r="B133" s="168" t="s">
        <v>145</v>
      </c>
      <c r="C133" s="169">
        <f t="shared" ref="C133:H133" si="59">C125-SUM(C126:C132)</f>
        <v>42182</v>
      </c>
      <c r="D133" s="169">
        <f t="shared" si="59"/>
        <v>47470</v>
      </c>
      <c r="E133" s="169">
        <f t="shared" si="59"/>
        <v>19475</v>
      </c>
      <c r="F133" s="169">
        <f t="shared" si="59"/>
        <v>36928</v>
      </c>
      <c r="G133" s="169">
        <f t="shared" si="59"/>
        <v>36143</v>
      </c>
      <c r="H133" s="169">
        <f t="shared" si="59"/>
        <v>37662</v>
      </c>
      <c r="I133" s="171">
        <f t="shared" si="58"/>
        <v>4.2027501867581529E-2</v>
      </c>
      <c r="J133" s="170">
        <f t="shared" si="55"/>
        <v>-0.20661470402359383</v>
      </c>
      <c r="K133" s="169">
        <f>H133-G133</f>
        <v>1519</v>
      </c>
      <c r="L133" s="169">
        <f t="shared" si="57"/>
        <v>-9808</v>
      </c>
      <c r="M133" s="170">
        <f t="shared" si="54"/>
        <v>9.1956818238419693E-3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v>207919</v>
      </c>
      <c r="D135" s="176">
        <v>186886</v>
      </c>
      <c r="E135" s="176">
        <v>71319</v>
      </c>
      <c r="F135" s="176">
        <v>190426</v>
      </c>
      <c r="G135" s="176">
        <v>205238</v>
      </c>
      <c r="H135" s="176">
        <v>213816</v>
      </c>
      <c r="I135" s="177">
        <f>IFERROR(H135/G135-1,"-")</f>
        <v>4.1795379023377821E-2</v>
      </c>
      <c r="J135" s="177">
        <f>IFERROR(H135/D135-1,"-")</f>
        <v>0.14409854135676303</v>
      </c>
      <c r="K135" s="176">
        <f>H135-G135</f>
        <v>8578</v>
      </c>
      <c r="L135" s="176">
        <f>H135-D135</f>
        <v>26930</v>
      </c>
      <c r="M135" s="177">
        <f t="shared" ref="M135:M147" si="60">H135/H$9</f>
        <v>5.2206040700084826E-2</v>
      </c>
    </row>
    <row r="136" spans="2:13" x14ac:dyDescent="0.25">
      <c r="B136" s="157" t="s">
        <v>97</v>
      </c>
      <c r="C136" s="158">
        <v>45251</v>
      </c>
      <c r="D136" s="158">
        <v>37574</v>
      </c>
      <c r="E136" s="158">
        <v>14652</v>
      </c>
      <c r="F136" s="158">
        <v>24500</v>
      </c>
      <c r="G136" s="158">
        <v>26474</v>
      </c>
      <c r="H136" s="158">
        <v>22996</v>
      </c>
      <c r="I136" s="160">
        <f>IFERROR(H136/G136-1,"-")</f>
        <v>-0.13137417843922339</v>
      </c>
      <c r="J136" s="159">
        <f t="shared" ref="J136:J147" si="61">IFERROR(H136/D136-1,"-")</f>
        <v>-0.38798105072656619</v>
      </c>
      <c r="K136" s="158">
        <f t="shared" ref="K136:K146" si="62">H136-G136</f>
        <v>-3478</v>
      </c>
      <c r="L136" s="158">
        <f t="shared" ref="L136:L147" si="63">H136-D136</f>
        <v>-14578</v>
      </c>
      <c r="M136" s="159">
        <f t="shared" si="60"/>
        <v>5.6147814566690542E-3</v>
      </c>
    </row>
    <row r="137" spans="2:13" x14ac:dyDescent="0.25">
      <c r="B137" s="162" t="s">
        <v>103</v>
      </c>
      <c r="C137" s="163">
        <v>32986</v>
      </c>
      <c r="D137" s="163">
        <v>21167</v>
      </c>
      <c r="E137" s="163">
        <v>10065</v>
      </c>
      <c r="F137" s="163">
        <v>17244</v>
      </c>
      <c r="G137" s="163">
        <v>17464</v>
      </c>
      <c r="H137" s="163">
        <v>15005</v>
      </c>
      <c r="I137" s="165">
        <f>IFERROR(H137/G137-1,"-")</f>
        <v>-0.14080393953275305</v>
      </c>
      <c r="J137" s="164">
        <f t="shared" si="61"/>
        <v>-0.29111352577124772</v>
      </c>
      <c r="K137" s="163">
        <f t="shared" si="62"/>
        <v>-2459</v>
      </c>
      <c r="L137" s="163">
        <f t="shared" si="63"/>
        <v>-6162</v>
      </c>
      <c r="M137" s="164">
        <f t="shared" si="60"/>
        <v>3.6636717584501289E-3</v>
      </c>
    </row>
    <row r="138" spans="2:13" x14ac:dyDescent="0.25">
      <c r="B138" s="162" t="s">
        <v>100</v>
      </c>
      <c r="C138" s="163">
        <v>12265</v>
      </c>
      <c r="D138" s="163">
        <v>16407</v>
      </c>
      <c r="E138" s="163">
        <v>4587</v>
      </c>
      <c r="F138" s="163">
        <v>7256</v>
      </c>
      <c r="G138" s="163">
        <v>9010</v>
      </c>
      <c r="H138" s="163">
        <v>7991</v>
      </c>
      <c r="I138" s="165">
        <f>IFERROR(H138/G138-1,"-")</f>
        <v>-0.11309655937846841</v>
      </c>
      <c r="J138" s="164">
        <f t="shared" si="61"/>
        <v>-0.512951788870604</v>
      </c>
      <c r="K138" s="163">
        <f t="shared" si="62"/>
        <v>-1019</v>
      </c>
      <c r="L138" s="163">
        <f t="shared" si="63"/>
        <v>-8416</v>
      </c>
      <c r="M138" s="164">
        <f t="shared" si="60"/>
        <v>1.9511096982189257E-3</v>
      </c>
    </row>
    <row r="139" spans="2:13" x14ac:dyDescent="0.25">
      <c r="B139" s="157" t="s">
        <v>107</v>
      </c>
      <c r="C139" s="158">
        <v>162668</v>
      </c>
      <c r="D139" s="158">
        <v>149312</v>
      </c>
      <c r="E139" s="158">
        <v>56667</v>
      </c>
      <c r="F139" s="158">
        <v>165926</v>
      </c>
      <c r="G139" s="158">
        <v>178764</v>
      </c>
      <c r="H139" s="158">
        <v>190820</v>
      </c>
      <c r="I139" s="160">
        <f>IFERROR(H139/G139-1,"-")</f>
        <v>6.7440871763889909E-2</v>
      </c>
      <c r="J139" s="159">
        <f t="shared" si="61"/>
        <v>0.27799507072438923</v>
      </c>
      <c r="K139" s="158">
        <f t="shared" si="62"/>
        <v>12056</v>
      </c>
      <c r="L139" s="158">
        <f t="shared" si="63"/>
        <v>41508</v>
      </c>
      <c r="M139" s="159">
        <f t="shared" si="60"/>
        <v>4.659125924341577E-2</v>
      </c>
    </row>
    <row r="140" spans="2:13" x14ac:dyDescent="0.25">
      <c r="B140" s="162" t="s">
        <v>110</v>
      </c>
      <c r="C140" s="163">
        <v>82959</v>
      </c>
      <c r="D140" s="163">
        <v>73348</v>
      </c>
      <c r="E140" s="163">
        <v>22281</v>
      </c>
      <c r="F140" s="163">
        <v>71304</v>
      </c>
      <c r="G140" s="163">
        <v>77058</v>
      </c>
      <c r="H140" s="163">
        <v>86387</v>
      </c>
      <c r="I140" s="165">
        <f t="shared" ref="I140:I147" si="64">IFERROR(H140/G140-1,"-")</f>
        <v>0.12106465259934085</v>
      </c>
      <c r="J140" s="164">
        <f t="shared" si="61"/>
        <v>0.17776899165621418</v>
      </c>
      <c r="K140" s="163">
        <f t="shared" si="62"/>
        <v>9329</v>
      </c>
      <c r="L140" s="163">
        <f t="shared" si="63"/>
        <v>13039</v>
      </c>
      <c r="M140" s="164">
        <f t="shared" si="60"/>
        <v>2.1092543298715846E-2</v>
      </c>
    </row>
    <row r="141" spans="2:13" x14ac:dyDescent="0.25">
      <c r="B141" s="162" t="s">
        <v>113</v>
      </c>
      <c r="C141" s="163">
        <v>10746</v>
      </c>
      <c r="D141" s="163">
        <v>10763</v>
      </c>
      <c r="E141" s="163">
        <v>4317</v>
      </c>
      <c r="F141" s="163">
        <v>10802</v>
      </c>
      <c r="G141" s="163">
        <v>14655</v>
      </c>
      <c r="H141" s="163">
        <v>15235</v>
      </c>
      <c r="I141" s="165">
        <f t="shared" si="64"/>
        <v>3.9576936199249513E-2</v>
      </c>
      <c r="J141" s="164">
        <f t="shared" si="61"/>
        <v>0.41549753786119115</v>
      </c>
      <c r="K141" s="163">
        <f t="shared" si="62"/>
        <v>580</v>
      </c>
      <c r="L141" s="163">
        <f t="shared" si="63"/>
        <v>4472</v>
      </c>
      <c r="M141" s="164">
        <f t="shared" si="60"/>
        <v>3.7198293395526633E-3</v>
      </c>
    </row>
    <row r="142" spans="2:13" x14ac:dyDescent="0.25">
      <c r="B142" s="162" t="s">
        <v>116</v>
      </c>
      <c r="C142" s="163">
        <v>19721</v>
      </c>
      <c r="D142" s="163">
        <v>15224</v>
      </c>
      <c r="E142" s="163">
        <v>4696</v>
      </c>
      <c r="F142" s="163">
        <v>20585</v>
      </c>
      <c r="G142" s="163">
        <v>19204</v>
      </c>
      <c r="H142" s="163">
        <v>19029</v>
      </c>
      <c r="I142" s="165">
        <f t="shared" si="64"/>
        <v>-9.1126848573214181E-3</v>
      </c>
      <c r="J142" s="164">
        <f t="shared" si="61"/>
        <v>0.24993431424067269</v>
      </c>
      <c r="K142" s="163">
        <f t="shared" si="62"/>
        <v>-175</v>
      </c>
      <c r="L142" s="163">
        <f t="shared" si="63"/>
        <v>3805</v>
      </c>
      <c r="M142" s="164">
        <f t="shared" si="60"/>
        <v>4.6461852643483841E-3</v>
      </c>
    </row>
    <row r="143" spans="2:13" x14ac:dyDescent="0.25">
      <c r="B143" s="162" t="s">
        <v>123</v>
      </c>
      <c r="C143" s="163">
        <v>3388</v>
      </c>
      <c r="D143" s="163">
        <v>2988</v>
      </c>
      <c r="E143" s="163">
        <v>936</v>
      </c>
      <c r="F143" s="163">
        <v>7986</v>
      </c>
      <c r="G143" s="163">
        <v>6796</v>
      </c>
      <c r="H143" s="163">
        <v>4730</v>
      </c>
      <c r="I143" s="165">
        <f t="shared" si="64"/>
        <v>-0.30400235432607414</v>
      </c>
      <c r="J143" s="164">
        <f t="shared" si="61"/>
        <v>0.58299866131191425</v>
      </c>
      <c r="K143" s="163">
        <f t="shared" si="62"/>
        <v>-2066</v>
      </c>
      <c r="L143" s="163">
        <f t="shared" si="63"/>
        <v>1742</v>
      </c>
      <c r="M143" s="164">
        <f t="shared" si="60"/>
        <v>1.1548928635434262E-3</v>
      </c>
    </row>
    <row r="144" spans="2:13" x14ac:dyDescent="0.25">
      <c r="B144" s="162" t="s">
        <v>119</v>
      </c>
      <c r="C144" s="163">
        <v>3236</v>
      </c>
      <c r="D144" s="163">
        <v>3201</v>
      </c>
      <c r="E144" s="163">
        <v>1567</v>
      </c>
      <c r="F144" s="163">
        <v>3300</v>
      </c>
      <c r="G144" s="163">
        <v>3893</v>
      </c>
      <c r="H144" s="163">
        <v>4292</v>
      </c>
      <c r="I144" s="165">
        <f t="shared" si="64"/>
        <v>0.10249165168250696</v>
      </c>
      <c r="J144" s="164">
        <f t="shared" si="61"/>
        <v>0.34083099031552644</v>
      </c>
      <c r="K144" s="163">
        <f t="shared" si="62"/>
        <v>399</v>
      </c>
      <c r="L144" s="163">
        <f t="shared" si="63"/>
        <v>1091</v>
      </c>
      <c r="M144" s="164">
        <f t="shared" si="60"/>
        <v>1.0479492960525126E-3</v>
      </c>
    </row>
    <row r="145" spans="2:13" x14ac:dyDescent="0.25">
      <c r="B145" s="162" t="s">
        <v>128</v>
      </c>
      <c r="C145" s="163">
        <v>1473</v>
      </c>
      <c r="D145" s="163">
        <v>1553</v>
      </c>
      <c r="E145" s="163">
        <v>1963</v>
      </c>
      <c r="F145" s="163">
        <v>1898</v>
      </c>
      <c r="G145" s="163">
        <v>2272</v>
      </c>
      <c r="H145" s="163">
        <v>2036</v>
      </c>
      <c r="I145" s="165">
        <f t="shared" si="64"/>
        <v>-0.10387323943661975</v>
      </c>
      <c r="J145" s="164">
        <f t="shared" si="61"/>
        <v>0.31101094655505479</v>
      </c>
      <c r="K145" s="163">
        <f t="shared" si="62"/>
        <v>-236</v>
      </c>
      <c r="L145" s="163">
        <f t="shared" si="63"/>
        <v>483</v>
      </c>
      <c r="M145" s="164">
        <f t="shared" si="60"/>
        <v>4.9711667445547902E-4</v>
      </c>
    </row>
    <row r="146" spans="2:13" x14ac:dyDescent="0.25">
      <c r="B146" s="162" t="s">
        <v>131</v>
      </c>
      <c r="C146" s="163">
        <v>6903</v>
      </c>
      <c r="D146" s="163">
        <v>4261</v>
      </c>
      <c r="E146" s="163">
        <v>3936</v>
      </c>
      <c r="F146" s="163">
        <v>926</v>
      </c>
      <c r="G146" s="163">
        <v>1641</v>
      </c>
      <c r="H146" s="163">
        <v>1499</v>
      </c>
      <c r="I146" s="165">
        <f t="shared" si="64"/>
        <v>-8.6532602071907383E-2</v>
      </c>
      <c r="J146" s="164">
        <f t="shared" si="61"/>
        <v>-0.64820464679652656</v>
      </c>
      <c r="K146" s="163">
        <f t="shared" si="62"/>
        <v>-142</v>
      </c>
      <c r="L146" s="163">
        <f t="shared" si="63"/>
        <v>-2762</v>
      </c>
      <c r="M146" s="164">
        <f t="shared" si="60"/>
        <v>3.6600093075086593E-4</v>
      </c>
    </row>
    <row r="147" spans="2:13" x14ac:dyDescent="0.25">
      <c r="B147" s="168" t="s">
        <v>145</v>
      </c>
      <c r="C147" s="169">
        <f t="shared" ref="C147:H147" si="65">C139-SUM(C140:C146)</f>
        <v>34242</v>
      </c>
      <c r="D147" s="169">
        <f t="shared" si="65"/>
        <v>37974</v>
      </c>
      <c r="E147" s="169">
        <f t="shared" si="65"/>
        <v>16971</v>
      </c>
      <c r="F147" s="169">
        <f t="shared" si="65"/>
        <v>49125</v>
      </c>
      <c r="G147" s="169">
        <f t="shared" si="65"/>
        <v>53245</v>
      </c>
      <c r="H147" s="169">
        <f t="shared" si="65"/>
        <v>57612</v>
      </c>
      <c r="I147" s="171">
        <f t="shared" si="64"/>
        <v>8.2017090806648429E-2</v>
      </c>
      <c r="J147" s="170">
        <f t="shared" si="61"/>
        <v>0.51714330857955448</v>
      </c>
      <c r="K147" s="169">
        <f>H147-G147</f>
        <v>4367</v>
      </c>
      <c r="L147" s="169">
        <f t="shared" si="63"/>
        <v>19638</v>
      </c>
      <c r="M147" s="170">
        <f t="shared" si="60"/>
        <v>1.406674157599659E-2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v>95856</v>
      </c>
      <c r="D149" s="176">
        <v>95406</v>
      </c>
      <c r="E149" s="176">
        <v>31688</v>
      </c>
      <c r="F149" s="176">
        <v>81548</v>
      </c>
      <c r="G149" s="176">
        <v>89780</v>
      </c>
      <c r="H149" s="176">
        <v>94601</v>
      </c>
      <c r="I149" s="177">
        <f>IFERROR(H149/G149-1,"-")</f>
        <v>5.3697928269102357E-2</v>
      </c>
      <c r="J149" s="177">
        <f>IFERROR(H149/D149-1,"-")</f>
        <v>-8.4376244680628432E-3</v>
      </c>
      <c r="K149" s="176">
        <f>H149-G149</f>
        <v>4821</v>
      </c>
      <c r="L149" s="176">
        <f>H149-D149</f>
        <v>-805</v>
      </c>
      <c r="M149" s="177">
        <f t="shared" ref="M149:M161" si="66">H149/H$9</f>
        <v>2.309810143426462E-2</v>
      </c>
    </row>
    <row r="150" spans="2:13" x14ac:dyDescent="0.25">
      <c r="B150" s="157" t="s">
        <v>97</v>
      </c>
      <c r="C150" s="158">
        <v>39837</v>
      </c>
      <c r="D150" s="158">
        <v>42305</v>
      </c>
      <c r="E150" s="158">
        <v>14030</v>
      </c>
      <c r="F150" s="158">
        <v>44261</v>
      </c>
      <c r="G150" s="158">
        <v>46703</v>
      </c>
      <c r="H150" s="158">
        <v>42965</v>
      </c>
      <c r="I150" s="160">
        <f>IFERROR(H150/G150-1,"-")</f>
        <v>-8.003768494529262E-2</v>
      </c>
      <c r="J150" s="159">
        <f t="shared" ref="J150:J161" si="67">IFERROR(H150/D150-1,"-")</f>
        <v>1.5600992790450352E-2</v>
      </c>
      <c r="K150" s="158">
        <f t="shared" ref="K150:K160" si="68">H150-G150</f>
        <v>-3738</v>
      </c>
      <c r="L150" s="158">
        <f t="shared" ref="L150:L161" si="69">H150-D150</f>
        <v>660</v>
      </c>
      <c r="M150" s="159">
        <f t="shared" si="66"/>
        <v>1.0490480313349535E-2</v>
      </c>
    </row>
    <row r="151" spans="2:13" x14ac:dyDescent="0.25">
      <c r="B151" s="162" t="s">
        <v>103</v>
      </c>
      <c r="C151" s="163">
        <v>24512</v>
      </c>
      <c r="D151" s="163">
        <v>25510</v>
      </c>
      <c r="E151" s="163">
        <v>7709</v>
      </c>
      <c r="F151" s="163">
        <v>31924</v>
      </c>
      <c r="G151" s="163">
        <v>33975</v>
      </c>
      <c r="H151" s="163">
        <v>28847</v>
      </c>
      <c r="I151" s="165">
        <f>IFERROR(H151/G151-1,"-")</f>
        <v>-0.15093451066961006</v>
      </c>
      <c r="J151" s="164">
        <f t="shared" si="67"/>
        <v>0.13081144649157195</v>
      </c>
      <c r="K151" s="163">
        <f t="shared" si="68"/>
        <v>-5128</v>
      </c>
      <c r="L151" s="163">
        <f t="shared" si="69"/>
        <v>3337</v>
      </c>
      <c r="M151" s="164">
        <f t="shared" si="66"/>
        <v>7.0433814872383118E-3</v>
      </c>
    </row>
    <row r="152" spans="2:13" x14ac:dyDescent="0.25">
      <c r="B152" s="162" t="s">
        <v>100</v>
      </c>
      <c r="C152" s="163">
        <v>15325</v>
      </c>
      <c r="D152" s="163">
        <v>16795</v>
      </c>
      <c r="E152" s="163">
        <v>6321</v>
      </c>
      <c r="F152" s="163">
        <v>12337</v>
      </c>
      <c r="G152" s="163">
        <v>12728</v>
      </c>
      <c r="H152" s="163">
        <v>14118</v>
      </c>
      <c r="I152" s="165">
        <f>IFERROR(H152/G152-1,"-")</f>
        <v>0.10920804525455696</v>
      </c>
      <c r="J152" s="164">
        <f t="shared" si="67"/>
        <v>-0.15939267639178323</v>
      </c>
      <c r="K152" s="163">
        <f t="shared" si="68"/>
        <v>1390</v>
      </c>
      <c r="L152" s="163">
        <f t="shared" si="69"/>
        <v>-2677</v>
      </c>
      <c r="M152" s="164">
        <f t="shared" si="66"/>
        <v>3.4470988261112241E-3</v>
      </c>
    </row>
    <row r="153" spans="2:13" x14ac:dyDescent="0.25">
      <c r="B153" s="157" t="s">
        <v>107</v>
      </c>
      <c r="C153" s="158">
        <v>56019</v>
      </c>
      <c r="D153" s="158">
        <v>53101</v>
      </c>
      <c r="E153" s="158">
        <v>17658</v>
      </c>
      <c r="F153" s="158">
        <v>37287</v>
      </c>
      <c r="G153" s="158">
        <v>43077</v>
      </c>
      <c r="H153" s="158">
        <v>51636</v>
      </c>
      <c r="I153" s="160">
        <f>IFERROR(H153/G153-1,"-")</f>
        <v>0.1986907166237204</v>
      </c>
      <c r="J153" s="159">
        <f t="shared" si="67"/>
        <v>-2.7588934295022738E-2</v>
      </c>
      <c r="K153" s="158">
        <f t="shared" si="68"/>
        <v>8559</v>
      </c>
      <c r="L153" s="158">
        <f t="shared" si="69"/>
        <v>-1465</v>
      </c>
      <c r="M153" s="159">
        <f t="shared" si="66"/>
        <v>1.2607621120915085E-2</v>
      </c>
    </row>
    <row r="154" spans="2:13" x14ac:dyDescent="0.25">
      <c r="B154" s="162" t="s">
        <v>110</v>
      </c>
      <c r="C154" s="163">
        <v>16601</v>
      </c>
      <c r="D154" s="163">
        <v>16095</v>
      </c>
      <c r="E154" s="163">
        <v>4991</v>
      </c>
      <c r="F154" s="163">
        <v>13622</v>
      </c>
      <c r="G154" s="163">
        <v>13413</v>
      </c>
      <c r="H154" s="163">
        <v>15032</v>
      </c>
      <c r="I154" s="165">
        <f t="shared" ref="I154:I161" si="70">IFERROR(H154/G154-1,"-")</f>
        <v>0.12070379482591509</v>
      </c>
      <c r="J154" s="164">
        <f t="shared" si="67"/>
        <v>-6.6045355700528163E-2</v>
      </c>
      <c r="K154" s="163">
        <f t="shared" si="68"/>
        <v>1619</v>
      </c>
      <c r="L154" s="163">
        <f t="shared" si="69"/>
        <v>-1063</v>
      </c>
      <c r="M154" s="164">
        <f t="shared" si="66"/>
        <v>3.670264170144774E-3</v>
      </c>
    </row>
    <row r="155" spans="2:13" x14ac:dyDescent="0.25">
      <c r="B155" s="162" t="s">
        <v>113</v>
      </c>
      <c r="C155" s="163">
        <v>17045</v>
      </c>
      <c r="D155" s="163">
        <v>13744</v>
      </c>
      <c r="E155" s="163">
        <v>4466</v>
      </c>
      <c r="F155" s="163">
        <v>7583</v>
      </c>
      <c r="G155" s="163">
        <v>8235</v>
      </c>
      <c r="H155" s="163">
        <v>8751</v>
      </c>
      <c r="I155" s="165">
        <f t="shared" si="70"/>
        <v>6.2659380692167588E-2</v>
      </c>
      <c r="J155" s="164">
        <f t="shared" si="67"/>
        <v>-0.36328579743888245</v>
      </c>
      <c r="K155" s="163">
        <f t="shared" si="68"/>
        <v>516</v>
      </c>
      <c r="L155" s="163">
        <f t="shared" si="69"/>
        <v>-4993</v>
      </c>
      <c r="M155" s="164">
        <f t="shared" si="66"/>
        <v>2.1366738792533875E-3</v>
      </c>
    </row>
    <row r="156" spans="2:13" x14ac:dyDescent="0.25">
      <c r="B156" s="162" t="s">
        <v>116</v>
      </c>
      <c r="C156" s="163">
        <v>8437</v>
      </c>
      <c r="D156" s="163">
        <v>7759</v>
      </c>
      <c r="E156" s="163">
        <v>1966</v>
      </c>
      <c r="F156" s="163">
        <v>4576</v>
      </c>
      <c r="G156" s="163">
        <v>7060</v>
      </c>
      <c r="H156" s="163">
        <v>9021</v>
      </c>
      <c r="I156" s="165">
        <f t="shared" si="70"/>
        <v>0.27776203966005664</v>
      </c>
      <c r="J156" s="164">
        <f t="shared" si="67"/>
        <v>0.1626498260085063</v>
      </c>
      <c r="K156" s="163">
        <f t="shared" si="68"/>
        <v>1961</v>
      </c>
      <c r="L156" s="163">
        <f t="shared" si="69"/>
        <v>1262</v>
      </c>
      <c r="M156" s="164">
        <f t="shared" si="66"/>
        <v>2.2025979961998411E-3</v>
      </c>
    </row>
    <row r="157" spans="2:13" x14ac:dyDescent="0.25">
      <c r="B157" s="162" t="s">
        <v>123</v>
      </c>
      <c r="C157" s="163">
        <v>1004</v>
      </c>
      <c r="D157" s="163">
        <v>1096</v>
      </c>
      <c r="E157" s="163">
        <v>560</v>
      </c>
      <c r="F157" s="163">
        <v>1124</v>
      </c>
      <c r="G157" s="163">
        <v>1342</v>
      </c>
      <c r="H157" s="163">
        <v>2012</v>
      </c>
      <c r="I157" s="165">
        <f t="shared" si="70"/>
        <v>0.49925484351713867</v>
      </c>
      <c r="J157" s="164">
        <f t="shared" si="67"/>
        <v>0.83576642335766427</v>
      </c>
      <c r="K157" s="163">
        <f t="shared" si="68"/>
        <v>670</v>
      </c>
      <c r="L157" s="163">
        <f t="shared" si="69"/>
        <v>916</v>
      </c>
      <c r="M157" s="164">
        <f t="shared" si="66"/>
        <v>4.9125675294912755E-4</v>
      </c>
    </row>
    <row r="158" spans="2:13" x14ac:dyDescent="0.25">
      <c r="B158" s="162" t="s">
        <v>119</v>
      </c>
      <c r="C158" s="163">
        <v>1709</v>
      </c>
      <c r="D158" s="163">
        <v>2321</v>
      </c>
      <c r="E158" s="163">
        <v>1056</v>
      </c>
      <c r="F158" s="163">
        <v>2299</v>
      </c>
      <c r="G158" s="163">
        <v>2224</v>
      </c>
      <c r="H158" s="163">
        <v>2688</v>
      </c>
      <c r="I158" s="165">
        <f t="shared" si="70"/>
        <v>0.20863309352517989</v>
      </c>
      <c r="J158" s="164">
        <f t="shared" si="67"/>
        <v>0.15812149935372677</v>
      </c>
      <c r="K158" s="163">
        <f t="shared" si="68"/>
        <v>464</v>
      </c>
      <c r="L158" s="163">
        <f t="shared" si="69"/>
        <v>367</v>
      </c>
      <c r="M158" s="164">
        <f t="shared" si="66"/>
        <v>6.5631120871135931E-4</v>
      </c>
    </row>
    <row r="159" spans="2:13" x14ac:dyDescent="0.25">
      <c r="B159" s="162" t="s">
        <v>128</v>
      </c>
      <c r="C159" s="163">
        <v>307</v>
      </c>
      <c r="D159" s="163">
        <v>369</v>
      </c>
      <c r="E159" s="163">
        <v>339</v>
      </c>
      <c r="F159" s="163">
        <v>293</v>
      </c>
      <c r="G159" s="163">
        <v>425</v>
      </c>
      <c r="H159" s="163">
        <v>306</v>
      </c>
      <c r="I159" s="165">
        <f t="shared" si="70"/>
        <v>-0.28000000000000003</v>
      </c>
      <c r="J159" s="164">
        <f t="shared" si="67"/>
        <v>-0.17073170731707321</v>
      </c>
      <c r="K159" s="163">
        <f t="shared" si="68"/>
        <v>-119</v>
      </c>
      <c r="L159" s="163">
        <f t="shared" si="69"/>
        <v>-63</v>
      </c>
      <c r="M159" s="164">
        <f t="shared" si="66"/>
        <v>7.4713999205980639E-5</v>
      </c>
    </row>
    <row r="160" spans="2:13" x14ac:dyDescent="0.25">
      <c r="B160" s="162" t="s">
        <v>131</v>
      </c>
      <c r="C160" s="163">
        <v>786</v>
      </c>
      <c r="D160" s="163">
        <v>631</v>
      </c>
      <c r="E160" s="163">
        <v>420</v>
      </c>
      <c r="F160" s="163">
        <v>405</v>
      </c>
      <c r="G160" s="163">
        <v>565</v>
      </c>
      <c r="H160" s="163">
        <v>504</v>
      </c>
      <c r="I160" s="165">
        <f t="shared" si="70"/>
        <v>-0.10796460176991152</v>
      </c>
      <c r="J160" s="164">
        <f t="shared" si="67"/>
        <v>-0.20126782884310623</v>
      </c>
      <c r="K160" s="163">
        <f t="shared" si="68"/>
        <v>-61</v>
      </c>
      <c r="L160" s="163">
        <f t="shared" si="69"/>
        <v>-127</v>
      </c>
      <c r="M160" s="164">
        <f t="shared" si="66"/>
        <v>1.2305835163337988E-4</v>
      </c>
    </row>
    <row r="161" spans="2:13" x14ac:dyDescent="0.25">
      <c r="B161" s="168" t="s">
        <v>145</v>
      </c>
      <c r="C161" s="169">
        <f t="shared" ref="C161:H161" si="71">C153-SUM(C154:C160)</f>
        <v>10130</v>
      </c>
      <c r="D161" s="169">
        <f t="shared" si="71"/>
        <v>11086</v>
      </c>
      <c r="E161" s="169">
        <f t="shared" si="71"/>
        <v>3860</v>
      </c>
      <c r="F161" s="169">
        <f t="shared" si="71"/>
        <v>7385</v>
      </c>
      <c r="G161" s="169">
        <f t="shared" si="71"/>
        <v>9813</v>
      </c>
      <c r="H161" s="169">
        <f t="shared" si="71"/>
        <v>13322</v>
      </c>
      <c r="I161" s="171">
        <f t="shared" si="70"/>
        <v>0.35758687455416283</v>
      </c>
      <c r="J161" s="170">
        <f t="shared" si="67"/>
        <v>0.20169583258163448</v>
      </c>
      <c r="K161" s="169">
        <f>H161-G161</f>
        <v>3509</v>
      </c>
      <c r="L161" s="169">
        <f t="shared" si="69"/>
        <v>2236</v>
      </c>
      <c r="M161" s="170">
        <f t="shared" si="66"/>
        <v>3.2527447628172353E-3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7CD52C-4D07-4ED5-A846-A7828BE1EF76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67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67"/>
      <c r="D4" s="267"/>
      <c r="E4" s="267"/>
      <c r="F4" s="267"/>
      <c r="G4" s="267"/>
      <c r="H4" s="267"/>
      <c r="I4" s="267"/>
      <c r="J4" s="267"/>
      <c r="K4" s="142"/>
      <c r="L4" s="142"/>
      <c r="M4" s="142"/>
      <c r="P4" s="141" t="s">
        <v>261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299" t="s">
        <v>43</v>
      </c>
      <c r="D6" s="300"/>
      <c r="E6" s="300"/>
      <c r="F6" s="300"/>
      <c r="G6" s="300"/>
      <c r="H6" s="300"/>
      <c r="I6" s="300"/>
      <c r="J6" s="300"/>
      <c r="K6" s="300"/>
      <c r="L6" s="300"/>
      <c r="M6" s="300"/>
      <c r="P6" s="143"/>
      <c r="Q6" s="299" t="s">
        <v>43</v>
      </c>
      <c r="R6" s="300"/>
      <c r="S6" s="300"/>
      <c r="T6" s="300"/>
      <c r="U6" s="300"/>
      <c r="V6" s="300"/>
      <c r="W6" s="300"/>
      <c r="X6" s="300"/>
      <c r="Y6" s="300"/>
      <c r="Z6" s="300"/>
      <c r="AA6" s="300"/>
    </row>
    <row r="7" spans="1:27" s="144" customFormat="1" ht="72" customHeight="1" x14ac:dyDescent="0.25">
      <c r="B7" s="145"/>
      <c r="C7" s="172" t="s">
        <v>255</v>
      </c>
      <c r="D7" s="172" t="s">
        <v>256</v>
      </c>
      <c r="E7" s="172" t="s">
        <v>257</v>
      </c>
      <c r="F7" s="172" t="s">
        <v>258</v>
      </c>
      <c r="G7" s="172" t="s">
        <v>259</v>
      </c>
      <c r="H7" s="172" t="s">
        <v>260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255</v>
      </c>
      <c r="R7" s="172" t="s">
        <v>256</v>
      </c>
      <c r="S7" s="172" t="s">
        <v>257</v>
      </c>
      <c r="T7" s="172" t="s">
        <v>258</v>
      </c>
      <c r="U7" s="172" t="s">
        <v>259</v>
      </c>
      <c r="V7" s="172" t="s">
        <v>260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47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2634143</v>
      </c>
      <c r="D9" s="176">
        <f t="shared" ref="D9:H9" si="0">D10+D13</f>
        <v>2653036</v>
      </c>
      <c r="E9" s="176">
        <f t="shared" si="0"/>
        <v>1002314</v>
      </c>
      <c r="F9" s="176">
        <f t="shared" si="0"/>
        <v>2770259</v>
      </c>
      <c r="G9" s="176">
        <f t="shared" si="0"/>
        <v>3031978</v>
      </c>
      <c r="H9" s="176">
        <f t="shared" si="0"/>
        <v>3198024</v>
      </c>
      <c r="I9" s="177">
        <f>IFERROR(H9/G9-1,"-")</f>
        <v>5.4764909244064519E-2</v>
      </c>
      <c r="J9" s="177">
        <f>IFERROR(H9/D9-1,"-")</f>
        <v>0.20542050692112723</v>
      </c>
      <c r="K9" s="176">
        <f>H9-G9</f>
        <v>166046</v>
      </c>
      <c r="L9" s="176">
        <f>H9-D9</f>
        <v>544988</v>
      </c>
      <c r="M9" s="177">
        <f t="shared" ref="M9:M21" si="1">H9/H$9</f>
        <v>1</v>
      </c>
      <c r="P9" s="154" t="s">
        <v>68</v>
      </c>
      <c r="Q9" s="176">
        <f>Q10+Q13</f>
        <v>102442</v>
      </c>
      <c r="R9" s="176">
        <f t="shared" ref="R9:V9" si="2">R10+R13</f>
        <v>102355</v>
      </c>
      <c r="S9" s="176">
        <f t="shared" si="2"/>
        <v>36134</v>
      </c>
      <c r="T9" s="176">
        <f t="shared" si="2"/>
        <v>110290</v>
      </c>
      <c r="U9" s="176">
        <f t="shared" si="2"/>
        <v>131067</v>
      </c>
      <c r="V9" s="176">
        <f t="shared" si="2"/>
        <v>146251</v>
      </c>
      <c r="W9" s="177">
        <f>IFERROR(V9/U9-1,"-")</f>
        <v>0.11584914585669925</v>
      </c>
      <c r="X9" s="177">
        <f>IFERROR(V9/R9-1,"-")</f>
        <v>0.42886033901616916</v>
      </c>
      <c r="Y9" s="176">
        <f>V9-U9</f>
        <v>15184</v>
      </c>
      <c r="Z9" s="176">
        <f>V9-R9</f>
        <v>43896</v>
      </c>
      <c r="AA9" s="177">
        <f t="shared" ref="AA9:AA21" si="3">V9/V$9</f>
        <v>1</v>
      </c>
    </row>
    <row r="10" spans="1:27" x14ac:dyDescent="0.25">
      <c r="A10" s="161" t="s">
        <v>103</v>
      </c>
      <c r="B10" s="157" t="s">
        <v>97</v>
      </c>
      <c r="C10" s="158">
        <v>656883</v>
      </c>
      <c r="D10" s="158">
        <v>670158</v>
      </c>
      <c r="E10" s="158">
        <v>291851</v>
      </c>
      <c r="F10" s="158">
        <v>674079</v>
      </c>
      <c r="G10" s="158">
        <v>697698</v>
      </c>
      <c r="H10" s="158">
        <v>694742</v>
      </c>
      <c r="I10" s="160">
        <f>IFERROR(H10/G10-1,"-")</f>
        <v>-4.2367901298269173E-3</v>
      </c>
      <c r="J10" s="159">
        <f t="shared" ref="J10:J21" si="4">IFERROR(H10/D10-1,"-")</f>
        <v>3.6683886486470252E-2</v>
      </c>
      <c r="K10" s="157">
        <f t="shared" ref="K10:K20" si="5">H10-G10</f>
        <v>-2956</v>
      </c>
      <c r="L10" s="158">
        <f t="shared" ref="L10:L21" si="6">H10-D10</f>
        <v>24584</v>
      </c>
      <c r="M10" s="159">
        <f t="shared" si="1"/>
        <v>0.21724102133067169</v>
      </c>
      <c r="P10" s="157" t="s">
        <v>97</v>
      </c>
      <c r="Q10" s="158">
        <v>28406</v>
      </c>
      <c r="R10" s="158">
        <v>33428</v>
      </c>
      <c r="S10" s="158">
        <v>16811</v>
      </c>
      <c r="T10" s="158">
        <v>28303</v>
      </c>
      <c r="U10" s="158">
        <v>37924</v>
      </c>
      <c r="V10" s="158">
        <v>46749</v>
      </c>
      <c r="W10" s="160">
        <f>IFERROR(V10/U10-1,"-")</f>
        <v>0.23270224659846006</v>
      </c>
      <c r="X10" s="159">
        <f t="shared" ref="X10:X21" si="7">IFERROR(V10/R10-1,"-")</f>
        <v>0.39849826492760565</v>
      </c>
      <c r="Y10" s="157">
        <f t="shared" ref="Y10:Y20" si="8">V10-U10</f>
        <v>8825</v>
      </c>
      <c r="Z10" s="158">
        <f t="shared" ref="Z10:Z21" si="9">V10-R10</f>
        <v>13321</v>
      </c>
      <c r="AA10" s="159">
        <f t="shared" si="3"/>
        <v>0.31964909641643474</v>
      </c>
    </row>
    <row r="11" spans="1:27" x14ac:dyDescent="0.25">
      <c r="A11" s="161" t="s">
        <v>100</v>
      </c>
      <c r="B11" s="162" t="s">
        <v>103</v>
      </c>
      <c r="C11" s="163">
        <v>253155</v>
      </c>
      <c r="D11" s="163">
        <v>243301</v>
      </c>
      <c r="E11" s="163">
        <v>107552</v>
      </c>
      <c r="F11" s="163">
        <v>265673</v>
      </c>
      <c r="G11" s="163">
        <v>273504</v>
      </c>
      <c r="H11" s="163">
        <v>269639</v>
      </c>
      <c r="I11" s="165">
        <f>IFERROR(H11/G11-1,"-")</f>
        <v>-1.4131420381420345E-2</v>
      </c>
      <c r="J11" s="164">
        <f t="shared" si="4"/>
        <v>0.10825274043263278</v>
      </c>
      <c r="K11" s="162">
        <f t="shared" si="5"/>
        <v>-3865</v>
      </c>
      <c r="L11" s="163">
        <f t="shared" si="6"/>
        <v>26338</v>
      </c>
      <c r="M11" s="164">
        <f t="shared" si="1"/>
        <v>8.4314251550332328E-2</v>
      </c>
      <c r="P11" s="162" t="s">
        <v>103</v>
      </c>
      <c r="Q11" s="163">
        <v>16166</v>
      </c>
      <c r="R11" s="163">
        <v>18193</v>
      </c>
      <c r="S11" s="163">
        <v>5981</v>
      </c>
      <c r="T11" s="163">
        <v>22434</v>
      </c>
      <c r="U11" s="163">
        <v>27984</v>
      </c>
      <c r="V11" s="163">
        <v>28822</v>
      </c>
      <c r="W11" s="165">
        <f>IFERROR(V11/U11-1,"-")</f>
        <v>2.9945683247569965E-2</v>
      </c>
      <c r="X11" s="164">
        <f t="shared" si="7"/>
        <v>0.5842356950475458</v>
      </c>
      <c r="Y11" s="162">
        <f t="shared" si="8"/>
        <v>838</v>
      </c>
      <c r="Z11" s="163">
        <f t="shared" si="9"/>
        <v>10629</v>
      </c>
      <c r="AA11" s="164">
        <f>V11/V$9</f>
        <v>0.19707215677157763</v>
      </c>
    </row>
    <row r="12" spans="1:27" x14ac:dyDescent="0.25">
      <c r="A12" s="1"/>
      <c r="B12" s="162" t="s">
        <v>100</v>
      </c>
      <c r="C12" s="163">
        <v>403728</v>
      </c>
      <c r="D12" s="163">
        <v>426857</v>
      </c>
      <c r="E12" s="163">
        <v>184299</v>
      </c>
      <c r="F12" s="163">
        <v>408406</v>
      </c>
      <c r="G12" s="163">
        <v>424194</v>
      </c>
      <c r="H12" s="163">
        <v>425103</v>
      </c>
      <c r="I12" s="165">
        <f>IFERROR(H12/G12-1,"-")</f>
        <v>2.1428874524391794E-3</v>
      </c>
      <c r="J12" s="164">
        <f t="shared" si="4"/>
        <v>-4.1091044541848865E-3</v>
      </c>
      <c r="K12" s="162">
        <f t="shared" si="5"/>
        <v>909</v>
      </c>
      <c r="L12" s="163">
        <f t="shared" si="6"/>
        <v>-1754</v>
      </c>
      <c r="M12" s="164">
        <f t="shared" si="1"/>
        <v>0.13292676978033935</v>
      </c>
      <c r="P12" s="162" t="s">
        <v>100</v>
      </c>
      <c r="Q12" s="163">
        <v>12240</v>
      </c>
      <c r="R12" s="163">
        <v>15235</v>
      </c>
      <c r="S12" s="163">
        <v>10830</v>
      </c>
      <c r="T12" s="163">
        <v>5869</v>
      </c>
      <c r="U12" s="163">
        <v>9940</v>
      </c>
      <c r="V12" s="163">
        <v>17927</v>
      </c>
      <c r="W12" s="165">
        <f>IFERROR(V12/U12-1,"-")</f>
        <v>0.80352112676056331</v>
      </c>
      <c r="X12" s="164">
        <f t="shared" si="7"/>
        <v>0.17669839186084668</v>
      </c>
      <c r="Y12" s="162">
        <f t="shared" si="8"/>
        <v>7987</v>
      </c>
      <c r="Z12" s="163">
        <f t="shared" si="9"/>
        <v>2692</v>
      </c>
      <c r="AA12" s="164">
        <f t="shared" si="3"/>
        <v>0.12257693964485714</v>
      </c>
    </row>
    <row r="13" spans="1:27" s="56" customFormat="1" x14ac:dyDescent="0.25">
      <c r="B13" s="157" t="s">
        <v>107</v>
      </c>
      <c r="C13" s="158">
        <v>1977260</v>
      </c>
      <c r="D13" s="158">
        <v>1982878</v>
      </c>
      <c r="E13" s="158">
        <v>710463</v>
      </c>
      <c r="F13" s="158">
        <v>2096180</v>
      </c>
      <c r="G13" s="158">
        <v>2334280</v>
      </c>
      <c r="H13" s="158">
        <v>2503282</v>
      </c>
      <c r="I13" s="160">
        <f>IFERROR(H13/G13-1,"-")</f>
        <v>7.2400054834895533E-2</v>
      </c>
      <c r="J13" s="159">
        <f t="shared" si="4"/>
        <v>0.26244882438556472</v>
      </c>
      <c r="K13" s="157">
        <f t="shared" si="5"/>
        <v>169002</v>
      </c>
      <c r="L13" s="158">
        <f t="shared" si="6"/>
        <v>520404</v>
      </c>
      <c r="M13" s="159">
        <f t="shared" si="1"/>
        <v>0.78275897866932831</v>
      </c>
      <c r="P13" s="157" t="s">
        <v>107</v>
      </c>
      <c r="Q13" s="158">
        <v>74036</v>
      </c>
      <c r="R13" s="158">
        <v>68927</v>
      </c>
      <c r="S13" s="158">
        <v>19323</v>
      </c>
      <c r="T13" s="158">
        <v>81987</v>
      </c>
      <c r="U13" s="158">
        <v>93143</v>
      </c>
      <c r="V13" s="158">
        <v>99502</v>
      </c>
      <c r="W13" s="160">
        <f>IFERROR(V13/U13-1,"-")</f>
        <v>6.82713676819513E-2</v>
      </c>
      <c r="X13" s="159">
        <f t="shared" si="7"/>
        <v>0.44358524235785679</v>
      </c>
      <c r="Y13" s="157">
        <f t="shared" si="8"/>
        <v>6359</v>
      </c>
      <c r="Z13" s="158">
        <f t="shared" si="9"/>
        <v>30575</v>
      </c>
      <c r="AA13" s="159">
        <f t="shared" si="3"/>
        <v>0.6803509035835652</v>
      </c>
    </row>
    <row r="14" spans="1:27" s="56" customFormat="1" x14ac:dyDescent="0.25">
      <c r="B14" s="162" t="s">
        <v>110</v>
      </c>
      <c r="C14" s="163">
        <v>806885</v>
      </c>
      <c r="D14" s="163">
        <v>859075</v>
      </c>
      <c r="E14" s="163">
        <v>267043</v>
      </c>
      <c r="F14" s="163">
        <v>969789</v>
      </c>
      <c r="G14" s="163">
        <v>1080799</v>
      </c>
      <c r="H14" s="163">
        <v>1149527</v>
      </c>
      <c r="I14" s="165">
        <f t="shared" ref="I14:I21" si="10">IFERROR(H14/G14-1,"-")</f>
        <v>6.3589992218719749E-2</v>
      </c>
      <c r="J14" s="164">
        <f t="shared" si="4"/>
        <v>0.33809853621627917</v>
      </c>
      <c r="K14" s="162">
        <f t="shared" si="5"/>
        <v>68728</v>
      </c>
      <c r="L14" s="163">
        <f t="shared" si="6"/>
        <v>290452</v>
      </c>
      <c r="M14" s="164">
        <f t="shared" si="1"/>
        <v>0.35944914734848771</v>
      </c>
      <c r="P14" s="162" t="s">
        <v>110</v>
      </c>
      <c r="Q14" s="163">
        <v>34186</v>
      </c>
      <c r="R14" s="163">
        <v>30426</v>
      </c>
      <c r="S14" s="163">
        <v>7331</v>
      </c>
      <c r="T14" s="163">
        <v>38844</v>
      </c>
      <c r="U14" s="163">
        <v>35609</v>
      </c>
      <c r="V14" s="163">
        <v>34444</v>
      </c>
      <c r="W14" s="165">
        <f t="shared" ref="W14:W21" si="11">IFERROR(V14/U14-1,"-")</f>
        <v>-3.2716448088966232E-2</v>
      </c>
      <c r="X14" s="164">
        <f t="shared" si="7"/>
        <v>0.13205810819693675</v>
      </c>
      <c r="Y14" s="162">
        <f t="shared" si="8"/>
        <v>-1165</v>
      </c>
      <c r="Z14" s="163">
        <f t="shared" si="9"/>
        <v>4018</v>
      </c>
      <c r="AA14" s="164">
        <f t="shared" si="3"/>
        <v>0.23551291956978071</v>
      </c>
    </row>
    <row r="15" spans="1:27" x14ac:dyDescent="0.25">
      <c r="A15" s="1"/>
      <c r="B15" s="162" t="s">
        <v>113</v>
      </c>
      <c r="C15" s="163">
        <v>355809</v>
      </c>
      <c r="D15" s="163">
        <v>306158</v>
      </c>
      <c r="E15" s="163">
        <v>102940</v>
      </c>
      <c r="F15" s="163">
        <v>234445</v>
      </c>
      <c r="G15" s="163">
        <v>268942</v>
      </c>
      <c r="H15" s="163">
        <v>277141</v>
      </c>
      <c r="I15" s="165">
        <f t="shared" si="10"/>
        <v>3.0486127120345596E-2</v>
      </c>
      <c r="J15" s="164">
        <f t="shared" si="4"/>
        <v>-9.4777859797882114E-2</v>
      </c>
      <c r="K15" s="162">
        <f t="shared" si="5"/>
        <v>8199</v>
      </c>
      <c r="L15" s="163">
        <f t="shared" si="6"/>
        <v>-29017</v>
      </c>
      <c r="M15" s="164">
        <f t="shared" si="1"/>
        <v>8.6660075096372011E-2</v>
      </c>
      <c r="P15" s="162" t="s">
        <v>113</v>
      </c>
      <c r="Q15" s="163">
        <v>9289</v>
      </c>
      <c r="R15" s="163">
        <v>8021</v>
      </c>
      <c r="S15" s="163">
        <v>2362</v>
      </c>
      <c r="T15" s="163">
        <v>5542</v>
      </c>
      <c r="U15" s="163">
        <v>6459</v>
      </c>
      <c r="V15" s="163">
        <v>6633</v>
      </c>
      <c r="W15" s="165">
        <f t="shared" si="11"/>
        <v>2.6939154667905196E-2</v>
      </c>
      <c r="X15" s="164">
        <f t="shared" si="7"/>
        <v>-0.17304575489340479</v>
      </c>
      <c r="Y15" s="162">
        <f t="shared" si="8"/>
        <v>174</v>
      </c>
      <c r="Z15" s="163">
        <f t="shared" si="9"/>
        <v>-1388</v>
      </c>
      <c r="AA15" s="164">
        <f t="shared" si="3"/>
        <v>4.5353536044197985E-2</v>
      </c>
    </row>
    <row r="16" spans="1:27" x14ac:dyDescent="0.25">
      <c r="A16" s="1"/>
      <c r="B16" s="162" t="s">
        <v>116</v>
      </c>
      <c r="C16" s="163">
        <v>101854</v>
      </c>
      <c r="D16" s="163">
        <v>105696</v>
      </c>
      <c r="E16" s="163">
        <v>39450</v>
      </c>
      <c r="F16" s="163">
        <v>120986</v>
      </c>
      <c r="G16" s="163">
        <v>131977</v>
      </c>
      <c r="H16" s="163">
        <v>145390</v>
      </c>
      <c r="I16" s="165">
        <f t="shared" si="10"/>
        <v>0.10163134485554304</v>
      </c>
      <c r="J16" s="164">
        <f t="shared" si="4"/>
        <v>0.37554874356645485</v>
      </c>
      <c r="K16" s="162">
        <f t="shared" si="5"/>
        <v>13413</v>
      </c>
      <c r="L16" s="163">
        <f t="shared" si="6"/>
        <v>39694</v>
      </c>
      <c r="M16" s="164">
        <f t="shared" si="1"/>
        <v>4.5462448061678089E-2</v>
      </c>
      <c r="P16" s="162" t="s">
        <v>116</v>
      </c>
      <c r="Q16" s="163">
        <v>4902</v>
      </c>
      <c r="R16" s="163">
        <v>7764</v>
      </c>
      <c r="S16" s="163">
        <v>2592</v>
      </c>
      <c r="T16" s="163">
        <v>11009</v>
      </c>
      <c r="U16" s="163">
        <v>10476</v>
      </c>
      <c r="V16" s="163">
        <v>13838</v>
      </c>
      <c r="W16" s="165">
        <f t="shared" si="11"/>
        <v>0.32092401680030536</v>
      </c>
      <c r="X16" s="164">
        <f t="shared" si="7"/>
        <v>0.78232869654817105</v>
      </c>
      <c r="Y16" s="162">
        <f t="shared" si="8"/>
        <v>3362</v>
      </c>
      <c r="Z16" s="163">
        <f t="shared" si="9"/>
        <v>6074</v>
      </c>
      <c r="AA16" s="164">
        <f t="shared" si="3"/>
        <v>9.4618156457049865E-2</v>
      </c>
    </row>
    <row r="17" spans="1:27" x14ac:dyDescent="0.25">
      <c r="A17" s="1"/>
      <c r="B17" s="162" t="s">
        <v>123</v>
      </c>
      <c r="C17" s="163">
        <v>75895</v>
      </c>
      <c r="D17" s="163">
        <v>68092</v>
      </c>
      <c r="E17" s="163">
        <v>25260</v>
      </c>
      <c r="F17" s="163">
        <v>95676</v>
      </c>
      <c r="G17" s="163">
        <v>87162</v>
      </c>
      <c r="H17" s="163">
        <v>94713</v>
      </c>
      <c r="I17" s="165">
        <f t="shared" si="10"/>
        <v>8.6631789082398214E-2</v>
      </c>
      <c r="J17" s="164">
        <f t="shared" si="4"/>
        <v>0.39095635316924171</v>
      </c>
      <c r="K17" s="162">
        <f t="shared" si="5"/>
        <v>7551</v>
      </c>
      <c r="L17" s="163">
        <f t="shared" si="6"/>
        <v>26621</v>
      </c>
      <c r="M17" s="164">
        <f t="shared" si="1"/>
        <v>2.9616100442022949E-2</v>
      </c>
      <c r="P17" s="162" t="s">
        <v>123</v>
      </c>
      <c r="Q17" s="163">
        <v>1562</v>
      </c>
      <c r="R17" s="163">
        <v>1267</v>
      </c>
      <c r="S17" s="163">
        <v>258</v>
      </c>
      <c r="T17" s="163">
        <v>1360</v>
      </c>
      <c r="U17" s="163">
        <v>2515</v>
      </c>
      <c r="V17" s="163">
        <v>3267</v>
      </c>
      <c r="W17" s="165">
        <f t="shared" si="11"/>
        <v>0.29900596421471182</v>
      </c>
      <c r="X17" s="164">
        <f t="shared" si="7"/>
        <v>1.5785319652722967</v>
      </c>
      <c r="Y17" s="162">
        <f t="shared" si="8"/>
        <v>752</v>
      </c>
      <c r="Z17" s="163">
        <f t="shared" si="9"/>
        <v>2000</v>
      </c>
      <c r="AA17" s="164">
        <f t="shared" si="3"/>
        <v>2.2338308797888562E-2</v>
      </c>
    </row>
    <row r="18" spans="1:27" x14ac:dyDescent="0.25">
      <c r="A18" s="1"/>
      <c r="B18" s="162" t="s">
        <v>119</v>
      </c>
      <c r="C18" s="163">
        <v>88674</v>
      </c>
      <c r="D18" s="163">
        <v>87602</v>
      </c>
      <c r="E18" s="163">
        <v>42174</v>
      </c>
      <c r="F18" s="163">
        <v>95385</v>
      </c>
      <c r="G18" s="163">
        <v>97352</v>
      </c>
      <c r="H18" s="163">
        <v>102779</v>
      </c>
      <c r="I18" s="165">
        <f t="shared" si="10"/>
        <v>5.5746158271016588E-2</v>
      </c>
      <c r="J18" s="164">
        <f t="shared" si="4"/>
        <v>0.17324946919020112</v>
      </c>
      <c r="K18" s="162">
        <f t="shared" si="5"/>
        <v>5427</v>
      </c>
      <c r="L18" s="163">
        <f t="shared" si="6"/>
        <v>15177</v>
      </c>
      <c r="M18" s="164">
        <f t="shared" si="1"/>
        <v>3.2138282889684379E-2</v>
      </c>
      <c r="P18" s="162" t="s">
        <v>119</v>
      </c>
      <c r="Q18" s="163">
        <v>2033</v>
      </c>
      <c r="R18" s="163">
        <v>1598</v>
      </c>
      <c r="S18" s="163">
        <v>729</v>
      </c>
      <c r="T18" s="163">
        <v>2196</v>
      </c>
      <c r="U18" s="163">
        <v>1917</v>
      </c>
      <c r="V18" s="163">
        <v>2865</v>
      </c>
      <c r="W18" s="165">
        <f t="shared" si="11"/>
        <v>0.49452269170579033</v>
      </c>
      <c r="X18" s="164">
        <f t="shared" si="7"/>
        <v>0.79286608260325409</v>
      </c>
      <c r="Y18" s="162">
        <f t="shared" si="8"/>
        <v>948</v>
      </c>
      <c r="Z18" s="163">
        <f t="shared" si="9"/>
        <v>1267</v>
      </c>
      <c r="AA18" s="164">
        <f t="shared" si="3"/>
        <v>1.9589609643694744E-2</v>
      </c>
    </row>
    <row r="19" spans="1:27" x14ac:dyDescent="0.25">
      <c r="A19" s="161" t="s">
        <v>144</v>
      </c>
      <c r="B19" s="162" t="s">
        <v>128</v>
      </c>
      <c r="C19" s="163">
        <v>28157</v>
      </c>
      <c r="D19" s="163">
        <v>31482</v>
      </c>
      <c r="E19" s="163">
        <v>18088</v>
      </c>
      <c r="F19" s="163">
        <v>24723</v>
      </c>
      <c r="G19" s="163">
        <v>30854</v>
      </c>
      <c r="H19" s="163">
        <v>28123</v>
      </c>
      <c r="I19" s="165">
        <f t="shared" si="10"/>
        <v>-8.8513644908277733E-2</v>
      </c>
      <c r="J19" s="164">
        <f t="shared" si="4"/>
        <v>-0.10669588971475763</v>
      </c>
      <c r="K19" s="162">
        <f t="shared" si="5"/>
        <v>-2731</v>
      </c>
      <c r="L19" s="163">
        <f t="shared" si="6"/>
        <v>-3359</v>
      </c>
      <c r="M19" s="164">
        <f t="shared" si="1"/>
        <v>8.7938677133129715E-3</v>
      </c>
      <c r="P19" s="162" t="s">
        <v>128</v>
      </c>
      <c r="Q19" s="163">
        <v>897</v>
      </c>
      <c r="R19" s="163">
        <v>1183</v>
      </c>
      <c r="S19" s="163">
        <v>634</v>
      </c>
      <c r="T19" s="163">
        <v>897</v>
      </c>
      <c r="U19" s="163">
        <v>3209</v>
      </c>
      <c r="V19" s="163">
        <v>1645</v>
      </c>
      <c r="W19" s="165">
        <f t="shared" si="11"/>
        <v>-0.4873792458709878</v>
      </c>
      <c r="X19" s="164">
        <f t="shared" si="7"/>
        <v>0.39053254437869822</v>
      </c>
      <c r="Y19" s="162">
        <f t="shared" si="8"/>
        <v>-1564</v>
      </c>
      <c r="Z19" s="163">
        <f t="shared" si="9"/>
        <v>462</v>
      </c>
      <c r="AA19" s="164">
        <f t="shared" si="3"/>
        <v>1.1247786339922463E-2</v>
      </c>
    </row>
    <row r="20" spans="1:27" x14ac:dyDescent="0.25">
      <c r="A20" s="167" t="s">
        <v>145</v>
      </c>
      <c r="B20" s="162" t="s">
        <v>131</v>
      </c>
      <c r="C20" s="163">
        <v>41919</v>
      </c>
      <c r="D20" s="163">
        <v>34994</v>
      </c>
      <c r="E20" s="163">
        <v>24290</v>
      </c>
      <c r="F20" s="163">
        <v>17076</v>
      </c>
      <c r="G20" s="163">
        <v>26602</v>
      </c>
      <c r="H20" s="163">
        <v>24882</v>
      </c>
      <c r="I20" s="165">
        <f t="shared" si="10"/>
        <v>-6.4656792722351697E-2</v>
      </c>
      <c r="J20" s="164">
        <f t="shared" si="4"/>
        <v>-0.28896382236954909</v>
      </c>
      <c r="K20" s="162">
        <f t="shared" si="5"/>
        <v>-1720</v>
      </c>
      <c r="L20" s="163">
        <f t="shared" si="6"/>
        <v>-10112</v>
      </c>
      <c r="M20" s="164">
        <f t="shared" si="1"/>
        <v>7.7804294151638635E-3</v>
      </c>
      <c r="P20" s="162" t="s">
        <v>131</v>
      </c>
      <c r="Q20" s="163">
        <v>1839</v>
      </c>
      <c r="R20" s="163">
        <v>1338</v>
      </c>
      <c r="S20" s="163">
        <v>781</v>
      </c>
      <c r="T20" s="163">
        <v>291</v>
      </c>
      <c r="U20" s="163">
        <v>930</v>
      </c>
      <c r="V20" s="163">
        <v>205</v>
      </c>
      <c r="W20" s="165">
        <f t="shared" si="11"/>
        <v>-0.77956989247311825</v>
      </c>
      <c r="X20" s="164">
        <f t="shared" si="7"/>
        <v>-0.84678624813153958</v>
      </c>
      <c r="Y20" s="162">
        <f t="shared" si="8"/>
        <v>-725</v>
      </c>
      <c r="Z20" s="163">
        <f t="shared" si="9"/>
        <v>-1133</v>
      </c>
      <c r="AA20" s="164">
        <f t="shared" si="3"/>
        <v>1.4016998174371457E-3</v>
      </c>
    </row>
    <row r="21" spans="1:27" x14ac:dyDescent="0.25">
      <c r="B21" s="168" t="s">
        <v>145</v>
      </c>
      <c r="C21" s="169">
        <f t="shared" ref="C21:H21" si="12">C13-SUM(C14:C20)</f>
        <v>478067</v>
      </c>
      <c r="D21" s="169">
        <f t="shared" si="12"/>
        <v>489779</v>
      </c>
      <c r="E21" s="169">
        <f t="shared" si="12"/>
        <v>191218</v>
      </c>
      <c r="F21" s="169">
        <f t="shared" si="12"/>
        <v>538100</v>
      </c>
      <c r="G21" s="169">
        <f t="shared" si="12"/>
        <v>610592</v>
      </c>
      <c r="H21" s="169">
        <f t="shared" si="12"/>
        <v>680727</v>
      </c>
      <c r="I21" s="171">
        <f t="shared" si="10"/>
        <v>0.11486393532833716</v>
      </c>
      <c r="J21" s="170">
        <f t="shared" si="4"/>
        <v>0.38986563327541601</v>
      </c>
      <c r="K21" s="168">
        <f>H21-G21</f>
        <v>70135</v>
      </c>
      <c r="L21" s="169">
        <f t="shared" si="6"/>
        <v>190948</v>
      </c>
      <c r="M21" s="170">
        <f t="shared" si="1"/>
        <v>0.21285862770260636</v>
      </c>
      <c r="P21" s="168" t="s">
        <v>145</v>
      </c>
      <c r="Q21" s="169">
        <f t="shared" ref="Q21:V21" si="13">Q13-SUM(Q14:Q20)</f>
        <v>19328</v>
      </c>
      <c r="R21" s="169">
        <f t="shared" si="13"/>
        <v>17330</v>
      </c>
      <c r="S21" s="169">
        <f t="shared" si="13"/>
        <v>4636</v>
      </c>
      <c r="T21" s="169">
        <f t="shared" si="13"/>
        <v>21848</v>
      </c>
      <c r="U21" s="169">
        <f t="shared" si="13"/>
        <v>32028</v>
      </c>
      <c r="V21" s="169">
        <f t="shared" si="13"/>
        <v>36605</v>
      </c>
      <c r="W21" s="171">
        <f t="shared" si="11"/>
        <v>0.14290620706881474</v>
      </c>
      <c r="X21" s="170">
        <f t="shared" si="7"/>
        <v>1.1122331217541834</v>
      </c>
      <c r="Y21" s="168">
        <f>V21-U21</f>
        <v>4577</v>
      </c>
      <c r="Z21" s="169">
        <f t="shared" si="9"/>
        <v>19275</v>
      </c>
      <c r="AA21" s="170">
        <f t="shared" si="3"/>
        <v>0.25028888691359374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989316</v>
      </c>
      <c r="D23" s="176">
        <f t="shared" ref="D23:H23" si="14">D24+D27</f>
        <v>1023538</v>
      </c>
      <c r="E23" s="176">
        <f t="shared" si="14"/>
        <v>352777</v>
      </c>
      <c r="F23" s="176">
        <f t="shared" si="14"/>
        <v>1107347</v>
      </c>
      <c r="G23" s="176">
        <f t="shared" si="14"/>
        <v>1144954</v>
      </c>
      <c r="H23" s="176">
        <f t="shared" si="14"/>
        <v>1180192</v>
      </c>
      <c r="I23" s="177">
        <f>IFERROR(H23/G23-1,"-")</f>
        <v>3.077678229867753E-2</v>
      </c>
      <c r="J23" s="177">
        <f>IFERROR(H23/D23-1,"-")</f>
        <v>0.15305147439567457</v>
      </c>
      <c r="K23" s="176">
        <f>H23-G23</f>
        <v>35238</v>
      </c>
      <c r="L23" s="176">
        <f>H23-D23</f>
        <v>156654</v>
      </c>
      <c r="M23" s="177">
        <f t="shared" ref="M23:M35" si="15">H23/H$9</f>
        <v>0.36903788089145045</v>
      </c>
    </row>
    <row r="24" spans="1:27" x14ac:dyDescent="0.25">
      <c r="B24" s="157" t="s">
        <v>97</v>
      </c>
      <c r="C24" s="158">
        <v>129325</v>
      </c>
      <c r="D24" s="158">
        <v>148733</v>
      </c>
      <c r="E24" s="158">
        <v>62090</v>
      </c>
      <c r="F24" s="158">
        <v>143837</v>
      </c>
      <c r="G24" s="158">
        <v>116447</v>
      </c>
      <c r="H24" s="158">
        <v>104394</v>
      </c>
      <c r="I24" s="160">
        <f>IFERROR(H24/G24-1,"-")</f>
        <v>-0.10350631617817552</v>
      </c>
      <c r="J24" s="159">
        <f t="shared" ref="J24:J35" si="16">IFERROR(H24/D24-1,"-")</f>
        <v>-0.29811138079646082</v>
      </c>
      <c r="K24" s="157">
        <f t="shared" ref="K24:K34" si="17">H24-G24</f>
        <v>-12053</v>
      </c>
      <c r="L24" s="158">
        <f t="shared" ref="L24:L35" si="18">H24-D24</f>
        <v>-44339</v>
      </c>
      <c r="M24" s="159">
        <f t="shared" si="15"/>
        <v>3.2643282226775032E-2</v>
      </c>
    </row>
    <row r="25" spans="1:27" x14ac:dyDescent="0.25">
      <c r="B25" s="162" t="s">
        <v>103</v>
      </c>
      <c r="C25" s="163">
        <v>58014</v>
      </c>
      <c r="D25" s="163">
        <v>69896</v>
      </c>
      <c r="E25" s="163">
        <v>30289</v>
      </c>
      <c r="F25" s="163">
        <v>58250</v>
      </c>
      <c r="G25" s="163">
        <v>46066</v>
      </c>
      <c r="H25" s="163">
        <v>36859</v>
      </c>
      <c r="I25" s="165">
        <f>IFERROR(H25/G25-1,"-")</f>
        <v>-0.19986541049798112</v>
      </c>
      <c r="J25" s="164">
        <f t="shared" si="16"/>
        <v>-0.47265937964976534</v>
      </c>
      <c r="K25" s="162">
        <f t="shared" si="17"/>
        <v>-9207</v>
      </c>
      <c r="L25" s="163">
        <f t="shared" si="18"/>
        <v>-33037</v>
      </c>
      <c r="M25" s="164">
        <f t="shared" si="15"/>
        <v>1.1525554529922226E-2</v>
      </c>
    </row>
    <row r="26" spans="1:27" x14ac:dyDescent="0.25">
      <c r="B26" s="162" t="s">
        <v>100</v>
      </c>
      <c r="C26" s="163">
        <v>71311</v>
      </c>
      <c r="D26" s="163">
        <v>78837</v>
      </c>
      <c r="E26" s="163">
        <v>31801</v>
      </c>
      <c r="F26" s="163">
        <v>85587</v>
      </c>
      <c r="G26" s="163">
        <v>70381</v>
      </c>
      <c r="H26" s="163">
        <v>67535</v>
      </c>
      <c r="I26" s="165">
        <f>IFERROR(H26/G26-1,"-")</f>
        <v>-4.0437049771955502E-2</v>
      </c>
      <c r="J26" s="164">
        <f t="shared" si="16"/>
        <v>-0.14335908266423125</v>
      </c>
      <c r="K26" s="162">
        <f t="shared" si="17"/>
        <v>-2846</v>
      </c>
      <c r="L26" s="163">
        <f t="shared" si="18"/>
        <v>-11302</v>
      </c>
      <c r="M26" s="164">
        <f t="shared" si="15"/>
        <v>2.1117727696852807E-2</v>
      </c>
    </row>
    <row r="27" spans="1:27" x14ac:dyDescent="0.25">
      <c r="B27" s="157" t="s">
        <v>107</v>
      </c>
      <c r="C27" s="158">
        <v>859991</v>
      </c>
      <c r="D27" s="158">
        <v>874805</v>
      </c>
      <c r="E27" s="158">
        <v>290687</v>
      </c>
      <c r="F27" s="158">
        <v>963510</v>
      </c>
      <c r="G27" s="158">
        <v>1028507</v>
      </c>
      <c r="H27" s="158">
        <v>1075798</v>
      </c>
      <c r="I27" s="160">
        <f>IFERROR(H27/G27-1,"-")</f>
        <v>4.5980241262334687E-2</v>
      </c>
      <c r="J27" s="159">
        <f t="shared" si="16"/>
        <v>0.22975748881179237</v>
      </c>
      <c r="K27" s="157">
        <f t="shared" si="17"/>
        <v>47291</v>
      </c>
      <c r="L27" s="158">
        <f t="shared" si="18"/>
        <v>200993</v>
      </c>
      <c r="M27" s="159">
        <f t="shared" si="15"/>
        <v>0.33639459866467541</v>
      </c>
    </row>
    <row r="28" spans="1:27" x14ac:dyDescent="0.25">
      <c r="B28" s="162" t="s">
        <v>110</v>
      </c>
      <c r="C28" s="163">
        <v>388563</v>
      </c>
      <c r="D28" s="163">
        <v>410174</v>
      </c>
      <c r="E28" s="163">
        <v>120474</v>
      </c>
      <c r="F28" s="163">
        <v>488203</v>
      </c>
      <c r="G28" s="163">
        <v>528257</v>
      </c>
      <c r="H28" s="163">
        <v>551640</v>
      </c>
      <c r="I28" s="165">
        <f t="shared" ref="I28:I35" si="19">IFERROR(H28/G28-1,"-")</f>
        <v>4.4264439467910588E-2</v>
      </c>
      <c r="J28" s="164">
        <f t="shared" si="16"/>
        <v>0.34489265531213587</v>
      </c>
      <c r="K28" s="162">
        <f t="shared" si="17"/>
        <v>23383</v>
      </c>
      <c r="L28" s="163">
        <f t="shared" si="18"/>
        <v>141466</v>
      </c>
      <c r="M28" s="164">
        <f t="shared" si="15"/>
        <v>0.17249401505429604</v>
      </c>
    </row>
    <row r="29" spans="1:27" x14ac:dyDescent="0.25">
      <c r="B29" s="162" t="s">
        <v>113</v>
      </c>
      <c r="C29" s="163">
        <v>138510</v>
      </c>
      <c r="D29" s="163">
        <v>128587</v>
      </c>
      <c r="E29" s="163">
        <v>38968</v>
      </c>
      <c r="F29" s="163">
        <v>111315</v>
      </c>
      <c r="G29" s="163">
        <v>121028</v>
      </c>
      <c r="H29" s="163">
        <v>121215</v>
      </c>
      <c r="I29" s="165">
        <f t="shared" si="19"/>
        <v>1.5450970023465072E-3</v>
      </c>
      <c r="J29" s="164">
        <f t="shared" si="16"/>
        <v>-5.7330834376725481E-2</v>
      </c>
      <c r="K29" s="162">
        <f t="shared" si="17"/>
        <v>187</v>
      </c>
      <c r="L29" s="163">
        <f t="shared" si="18"/>
        <v>-7372</v>
      </c>
      <c r="M29" s="164">
        <f t="shared" si="15"/>
        <v>3.7903092659717377E-2</v>
      </c>
    </row>
    <row r="30" spans="1:27" x14ac:dyDescent="0.25">
      <c r="B30" s="162" t="s">
        <v>116</v>
      </c>
      <c r="C30" s="163">
        <v>31772</v>
      </c>
      <c r="D30" s="163">
        <v>32798</v>
      </c>
      <c r="E30" s="163">
        <v>13385</v>
      </c>
      <c r="F30" s="163">
        <v>39571</v>
      </c>
      <c r="G30" s="163">
        <v>36065</v>
      </c>
      <c r="H30" s="163">
        <v>32682</v>
      </c>
      <c r="I30" s="165">
        <f t="shared" si="19"/>
        <v>-9.3802855954526532E-2</v>
      </c>
      <c r="J30" s="164">
        <f t="shared" si="16"/>
        <v>-3.5368010244527515E-3</v>
      </c>
      <c r="K30" s="162">
        <f t="shared" si="17"/>
        <v>-3383</v>
      </c>
      <c r="L30" s="163">
        <f t="shared" si="18"/>
        <v>-116</v>
      </c>
      <c r="M30" s="164">
        <f t="shared" si="15"/>
        <v>1.0219435501422128E-2</v>
      </c>
    </row>
    <row r="31" spans="1:27" x14ac:dyDescent="0.25">
      <c r="B31" s="162" t="s">
        <v>123</v>
      </c>
      <c r="C31" s="163">
        <v>40624</v>
      </c>
      <c r="D31" s="163">
        <v>35474</v>
      </c>
      <c r="E31" s="163">
        <v>12596</v>
      </c>
      <c r="F31" s="163">
        <v>51227</v>
      </c>
      <c r="G31" s="163">
        <v>43823</v>
      </c>
      <c r="H31" s="163">
        <v>46352</v>
      </c>
      <c r="I31" s="165">
        <f t="shared" si="19"/>
        <v>5.7709421993017429E-2</v>
      </c>
      <c r="J31" s="164">
        <f t="shared" si="16"/>
        <v>0.30664712183571075</v>
      </c>
      <c r="K31" s="162">
        <f t="shared" si="17"/>
        <v>2529</v>
      </c>
      <c r="L31" s="163">
        <f t="shared" si="18"/>
        <v>10878</v>
      </c>
      <c r="M31" s="164">
        <f t="shared" si="15"/>
        <v>1.4493950014133727E-2</v>
      </c>
    </row>
    <row r="32" spans="1:27" x14ac:dyDescent="0.25">
      <c r="B32" s="162" t="s">
        <v>119</v>
      </c>
      <c r="C32" s="163">
        <v>48894</v>
      </c>
      <c r="D32" s="163">
        <v>48275</v>
      </c>
      <c r="E32" s="163">
        <v>20610</v>
      </c>
      <c r="F32" s="163">
        <v>57020</v>
      </c>
      <c r="G32" s="163">
        <v>53612</v>
      </c>
      <c r="H32" s="163">
        <v>55551</v>
      </c>
      <c r="I32" s="165">
        <f t="shared" si="19"/>
        <v>3.6167275982988967E-2</v>
      </c>
      <c r="J32" s="164">
        <f t="shared" si="16"/>
        <v>0.15071983428275515</v>
      </c>
      <c r="K32" s="162">
        <f t="shared" si="17"/>
        <v>1939</v>
      </c>
      <c r="L32" s="163">
        <f t="shared" si="18"/>
        <v>7276</v>
      </c>
      <c r="M32" s="164">
        <f t="shared" si="15"/>
        <v>1.7370413730478571E-2</v>
      </c>
    </row>
    <row r="33" spans="2:13" x14ac:dyDescent="0.25">
      <c r="B33" s="162" t="s">
        <v>128</v>
      </c>
      <c r="C33" s="163">
        <v>16504</v>
      </c>
      <c r="D33" s="163">
        <v>19343</v>
      </c>
      <c r="E33" s="163">
        <v>9535</v>
      </c>
      <c r="F33" s="163">
        <v>12945</v>
      </c>
      <c r="G33" s="163">
        <v>14488</v>
      </c>
      <c r="H33" s="163">
        <v>14309</v>
      </c>
      <c r="I33" s="165">
        <f t="shared" si="19"/>
        <v>-1.2355052457205917E-2</v>
      </c>
      <c r="J33" s="164">
        <f t="shared" si="16"/>
        <v>-0.26024918575195166</v>
      </c>
      <c r="K33" s="162">
        <f t="shared" si="17"/>
        <v>-179</v>
      </c>
      <c r="L33" s="163">
        <f t="shared" si="18"/>
        <v>-5034</v>
      </c>
      <c r="M33" s="164">
        <f t="shared" si="15"/>
        <v>4.4743253959319881E-3</v>
      </c>
    </row>
    <row r="34" spans="2:13" x14ac:dyDescent="0.25">
      <c r="B34" s="162" t="s">
        <v>131</v>
      </c>
      <c r="C34" s="163">
        <v>18854</v>
      </c>
      <c r="D34" s="163">
        <v>16486</v>
      </c>
      <c r="E34" s="163">
        <v>11137</v>
      </c>
      <c r="F34" s="163">
        <v>7937</v>
      </c>
      <c r="G34" s="163">
        <v>12828</v>
      </c>
      <c r="H34" s="163">
        <v>11734</v>
      </c>
      <c r="I34" s="165">
        <f t="shared" si="19"/>
        <v>-8.5282195198004396E-2</v>
      </c>
      <c r="J34" s="164">
        <f t="shared" si="16"/>
        <v>-0.28824457115127988</v>
      </c>
      <c r="K34" s="162">
        <f t="shared" si="17"/>
        <v>-1094</v>
      </c>
      <c r="L34" s="163">
        <f t="shared" si="18"/>
        <v>-4752</v>
      </c>
      <c r="M34" s="164">
        <f t="shared" si="15"/>
        <v>3.6691406943787789E-3</v>
      </c>
    </row>
    <row r="35" spans="2:13" x14ac:dyDescent="0.25">
      <c r="B35" s="168" t="s">
        <v>145</v>
      </c>
      <c r="C35" s="169">
        <f t="shared" ref="C35:H35" si="20">C27-SUM(C28:C34)</f>
        <v>176270</v>
      </c>
      <c r="D35" s="169">
        <f t="shared" si="20"/>
        <v>183668</v>
      </c>
      <c r="E35" s="169">
        <f t="shared" si="20"/>
        <v>63982</v>
      </c>
      <c r="F35" s="169">
        <f t="shared" si="20"/>
        <v>195292</v>
      </c>
      <c r="G35" s="169">
        <f t="shared" si="20"/>
        <v>218406</v>
      </c>
      <c r="H35" s="169">
        <f t="shared" si="20"/>
        <v>242315</v>
      </c>
      <c r="I35" s="171">
        <f t="shared" si="19"/>
        <v>0.10947043579388849</v>
      </c>
      <c r="J35" s="170">
        <f t="shared" si="16"/>
        <v>0.31930984167084087</v>
      </c>
      <c r="K35" s="168">
        <f>H35-G35</f>
        <v>23909</v>
      </c>
      <c r="L35" s="169">
        <f t="shared" si="18"/>
        <v>58647</v>
      </c>
      <c r="M35" s="170">
        <f t="shared" si="15"/>
        <v>7.5770225614316844E-2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526496</v>
      </c>
      <c r="D37" s="176">
        <f t="shared" ref="D37:H37" si="21">D38+D41</f>
        <v>536693</v>
      </c>
      <c r="E37" s="176">
        <f t="shared" si="21"/>
        <v>170072</v>
      </c>
      <c r="F37" s="176">
        <f t="shared" si="21"/>
        <v>546989</v>
      </c>
      <c r="G37" s="176">
        <f t="shared" si="21"/>
        <v>598309</v>
      </c>
      <c r="H37" s="176">
        <f t="shared" si="21"/>
        <v>639306</v>
      </c>
      <c r="I37" s="177">
        <f>IFERROR(H37/G37-1,"-")</f>
        <v>6.8521449618842434E-2</v>
      </c>
      <c r="J37" s="177">
        <f>IFERROR(H37/D37-1,"-")</f>
        <v>0.19119496620973253</v>
      </c>
      <c r="K37" s="176">
        <f>H37-G37</f>
        <v>40997</v>
      </c>
      <c r="L37" s="176">
        <f>H37-D37</f>
        <v>102613</v>
      </c>
      <c r="M37" s="177">
        <f t="shared" ref="M37:M49" si="22">H37/H$9</f>
        <v>0.19990656730531103</v>
      </c>
    </row>
    <row r="38" spans="2:13" x14ac:dyDescent="0.25">
      <c r="B38" s="157" t="s">
        <v>97</v>
      </c>
      <c r="C38" s="158">
        <v>61211</v>
      </c>
      <c r="D38" s="158">
        <v>62628</v>
      </c>
      <c r="E38" s="158">
        <v>17227</v>
      </c>
      <c r="F38" s="158">
        <v>65724</v>
      </c>
      <c r="G38" s="158">
        <v>63307</v>
      </c>
      <c r="H38" s="158">
        <v>63481</v>
      </c>
      <c r="I38" s="160">
        <f>IFERROR(H38/G38-1,"-")</f>
        <v>2.7485112230873909E-3</v>
      </c>
      <c r="J38" s="159">
        <f t="shared" ref="J38:J49" si="23">IFERROR(H38/D38-1,"-")</f>
        <v>1.3620106022865119E-2</v>
      </c>
      <c r="K38" s="157">
        <f t="shared" ref="K38:K48" si="24">H38-G38</f>
        <v>174</v>
      </c>
      <c r="L38" s="158">
        <f t="shared" ref="L38:L49" si="25">H38-D38</f>
        <v>853</v>
      </c>
      <c r="M38" s="159">
        <f t="shared" si="22"/>
        <v>1.9850069918174472E-2</v>
      </c>
    </row>
    <row r="39" spans="2:13" x14ac:dyDescent="0.25">
      <c r="B39" s="162" t="s">
        <v>103</v>
      </c>
      <c r="C39" s="163">
        <v>9565</v>
      </c>
      <c r="D39" s="163">
        <v>13736</v>
      </c>
      <c r="E39" s="163">
        <v>3211</v>
      </c>
      <c r="F39" s="163">
        <v>15251</v>
      </c>
      <c r="G39" s="163">
        <v>22736</v>
      </c>
      <c r="H39" s="163">
        <v>25712</v>
      </c>
      <c r="I39" s="165">
        <f>IFERROR(H39/G39-1,"-")</f>
        <v>0.13089373680506688</v>
      </c>
      <c r="J39" s="164">
        <f t="shared" si="23"/>
        <v>0.87186953989516591</v>
      </c>
      <c r="K39" s="162">
        <f t="shared" si="24"/>
        <v>2976</v>
      </c>
      <c r="L39" s="163">
        <f t="shared" si="25"/>
        <v>11976</v>
      </c>
      <c r="M39" s="164">
        <f t="shared" si="22"/>
        <v>8.0399646781887813E-3</v>
      </c>
    </row>
    <row r="40" spans="2:13" x14ac:dyDescent="0.25">
      <c r="B40" s="162" t="s">
        <v>100</v>
      </c>
      <c r="C40" s="163">
        <v>51646</v>
      </c>
      <c r="D40" s="163">
        <v>48892</v>
      </c>
      <c r="E40" s="163">
        <v>14016</v>
      </c>
      <c r="F40" s="163">
        <v>50473</v>
      </c>
      <c r="G40" s="163">
        <v>40571</v>
      </c>
      <c r="H40" s="163">
        <v>37769</v>
      </c>
      <c r="I40" s="165">
        <f>IFERROR(H40/G40-1,"-")</f>
        <v>-6.9064109832146059E-2</v>
      </c>
      <c r="J40" s="164">
        <f t="shared" si="23"/>
        <v>-0.22750143172707193</v>
      </c>
      <c r="K40" s="162">
        <f t="shared" si="24"/>
        <v>-2802</v>
      </c>
      <c r="L40" s="163">
        <f t="shared" si="25"/>
        <v>-11123</v>
      </c>
      <c r="M40" s="164">
        <f t="shared" si="22"/>
        <v>1.1810105239985691E-2</v>
      </c>
    </row>
    <row r="41" spans="2:13" x14ac:dyDescent="0.25">
      <c r="B41" s="157" t="s">
        <v>107</v>
      </c>
      <c r="C41" s="158">
        <v>465285</v>
      </c>
      <c r="D41" s="158">
        <v>474065</v>
      </c>
      <c r="E41" s="158">
        <v>152845</v>
      </c>
      <c r="F41" s="158">
        <v>481265</v>
      </c>
      <c r="G41" s="158">
        <v>535002</v>
      </c>
      <c r="H41" s="158">
        <v>575825</v>
      </c>
      <c r="I41" s="160">
        <f>IFERROR(H41/G41-1,"-")</f>
        <v>7.6304387647148975E-2</v>
      </c>
      <c r="J41" s="159">
        <f t="shared" si="23"/>
        <v>0.21465410861379763</v>
      </c>
      <c r="K41" s="157">
        <f t="shared" si="24"/>
        <v>40823</v>
      </c>
      <c r="L41" s="158">
        <f t="shared" si="25"/>
        <v>101760</v>
      </c>
      <c r="M41" s="159">
        <f t="shared" si="22"/>
        <v>0.18005649738713655</v>
      </c>
    </row>
    <row r="42" spans="2:13" x14ac:dyDescent="0.25">
      <c r="B42" s="162" t="s">
        <v>110</v>
      </c>
      <c r="C42" s="163">
        <v>236761</v>
      </c>
      <c r="D42" s="163">
        <v>261872</v>
      </c>
      <c r="E42" s="163">
        <v>72052</v>
      </c>
      <c r="F42" s="163">
        <v>252047</v>
      </c>
      <c r="G42" s="163">
        <v>279605</v>
      </c>
      <c r="H42" s="163">
        <v>310166</v>
      </c>
      <c r="I42" s="165">
        <f t="shared" ref="I42:I49" si="26">IFERROR(H42/G42-1,"-")</f>
        <v>0.10930062051823097</v>
      </c>
      <c r="J42" s="164">
        <f t="shared" si="23"/>
        <v>0.18441834178529959</v>
      </c>
      <c r="K42" s="162">
        <f t="shared" si="24"/>
        <v>30561</v>
      </c>
      <c r="L42" s="163">
        <f t="shared" si="25"/>
        <v>48294</v>
      </c>
      <c r="M42" s="164">
        <f t="shared" si="22"/>
        <v>9.6986764326971911E-2</v>
      </c>
    </row>
    <row r="43" spans="2:13" x14ac:dyDescent="0.25">
      <c r="B43" s="162" t="s">
        <v>113</v>
      </c>
      <c r="C43" s="163">
        <v>38647</v>
      </c>
      <c r="D43" s="163">
        <v>28247</v>
      </c>
      <c r="E43" s="163">
        <v>9329</v>
      </c>
      <c r="F43" s="163">
        <v>18455</v>
      </c>
      <c r="G43" s="163">
        <v>23623</v>
      </c>
      <c r="H43" s="163">
        <v>21917</v>
      </c>
      <c r="I43" s="165">
        <f t="shared" si="26"/>
        <v>-7.2217753883926705E-2</v>
      </c>
      <c r="J43" s="164">
        <f t="shared" si="23"/>
        <v>-0.22409459411618937</v>
      </c>
      <c r="K43" s="162">
        <f t="shared" si="24"/>
        <v>-1706</v>
      </c>
      <c r="L43" s="163">
        <f t="shared" si="25"/>
        <v>-6330</v>
      </c>
      <c r="M43" s="164">
        <f t="shared" si="22"/>
        <v>6.8532944092977418E-3</v>
      </c>
    </row>
    <row r="44" spans="2:13" x14ac:dyDescent="0.25">
      <c r="B44" s="162" t="s">
        <v>116</v>
      </c>
      <c r="C44" s="163">
        <v>11619</v>
      </c>
      <c r="D44" s="163">
        <v>12385</v>
      </c>
      <c r="E44" s="163">
        <v>4807</v>
      </c>
      <c r="F44" s="163">
        <v>12810</v>
      </c>
      <c r="G44" s="163">
        <v>15002</v>
      </c>
      <c r="H44" s="163">
        <v>14778</v>
      </c>
      <c r="I44" s="165">
        <f t="shared" si="26"/>
        <v>-1.4931342487668364E-2</v>
      </c>
      <c r="J44" s="164">
        <f t="shared" si="23"/>
        <v>0.193217601937828</v>
      </c>
      <c r="K44" s="162">
        <f t="shared" si="24"/>
        <v>-224</v>
      </c>
      <c r="L44" s="163">
        <f t="shared" si="25"/>
        <v>2393</v>
      </c>
      <c r="M44" s="164">
        <f t="shared" si="22"/>
        <v>4.6209784541954655E-3</v>
      </c>
    </row>
    <row r="45" spans="2:13" x14ac:dyDescent="0.25">
      <c r="B45" s="162" t="s">
        <v>123</v>
      </c>
      <c r="C45" s="163">
        <v>21343</v>
      </c>
      <c r="D45" s="163">
        <v>20730</v>
      </c>
      <c r="E45" s="163">
        <v>6115</v>
      </c>
      <c r="F45" s="163">
        <v>23796</v>
      </c>
      <c r="G45" s="163">
        <v>22128</v>
      </c>
      <c r="H45" s="163">
        <v>23732</v>
      </c>
      <c r="I45" s="165">
        <f t="shared" si="26"/>
        <v>7.2487346348517612E-2</v>
      </c>
      <c r="J45" s="164">
        <f t="shared" si="23"/>
        <v>0.14481427882296183</v>
      </c>
      <c r="K45" s="162">
        <f t="shared" si="24"/>
        <v>1604</v>
      </c>
      <c r="L45" s="163">
        <f t="shared" si="25"/>
        <v>3002</v>
      </c>
      <c r="M45" s="164">
        <f t="shared" si="22"/>
        <v>7.4208323639847603E-3</v>
      </c>
    </row>
    <row r="46" spans="2:13" x14ac:dyDescent="0.25">
      <c r="B46" s="162" t="s">
        <v>119</v>
      </c>
      <c r="C46" s="163">
        <v>24376</v>
      </c>
      <c r="D46" s="163">
        <v>24006</v>
      </c>
      <c r="E46" s="163">
        <v>10387</v>
      </c>
      <c r="F46" s="163">
        <v>21823</v>
      </c>
      <c r="G46" s="163">
        <v>26022</v>
      </c>
      <c r="H46" s="163">
        <v>26483</v>
      </c>
      <c r="I46" s="165">
        <f t="shared" si="26"/>
        <v>1.7715778956267858E-2</v>
      </c>
      <c r="J46" s="164">
        <f t="shared" si="23"/>
        <v>0.10318253769890862</v>
      </c>
      <c r="K46" s="162">
        <f t="shared" si="24"/>
        <v>461</v>
      </c>
      <c r="L46" s="163">
        <f t="shared" si="25"/>
        <v>2477</v>
      </c>
      <c r="M46" s="164">
        <f t="shared" si="22"/>
        <v>8.2810510490227713E-3</v>
      </c>
    </row>
    <row r="47" spans="2:13" x14ac:dyDescent="0.25">
      <c r="B47" s="162" t="s">
        <v>128</v>
      </c>
      <c r="C47" s="163">
        <v>5908</v>
      </c>
      <c r="D47" s="163">
        <v>5447</v>
      </c>
      <c r="E47" s="163">
        <v>3321</v>
      </c>
      <c r="F47" s="163">
        <v>5532</v>
      </c>
      <c r="G47" s="163">
        <v>6433</v>
      </c>
      <c r="H47" s="163">
        <v>5436</v>
      </c>
      <c r="I47" s="165">
        <f t="shared" si="26"/>
        <v>-0.15498212342608431</v>
      </c>
      <c r="J47" s="164">
        <f t="shared" si="23"/>
        <v>-2.0194602533504247E-3</v>
      </c>
      <c r="K47" s="162">
        <f t="shared" si="24"/>
        <v>-997</v>
      </c>
      <c r="L47" s="163">
        <f t="shared" si="25"/>
        <v>-11</v>
      </c>
      <c r="M47" s="164">
        <f t="shared" si="22"/>
        <v>1.6997996262692213E-3</v>
      </c>
    </row>
    <row r="48" spans="2:13" x14ac:dyDescent="0.25">
      <c r="B48" s="162" t="s">
        <v>131</v>
      </c>
      <c r="C48" s="163">
        <v>8284</v>
      </c>
      <c r="D48" s="163">
        <v>6600</v>
      </c>
      <c r="E48" s="163">
        <v>4763</v>
      </c>
      <c r="F48" s="163">
        <v>3971</v>
      </c>
      <c r="G48" s="163">
        <v>6080</v>
      </c>
      <c r="H48" s="163">
        <v>5414</v>
      </c>
      <c r="I48" s="165">
        <f t="shared" si="26"/>
        <v>-0.10953947368421058</v>
      </c>
      <c r="J48" s="164">
        <f t="shared" si="23"/>
        <v>-0.17969696969696969</v>
      </c>
      <c r="K48" s="162">
        <f t="shared" si="24"/>
        <v>-666</v>
      </c>
      <c r="L48" s="163">
        <f t="shared" si="25"/>
        <v>-1186</v>
      </c>
      <c r="M48" s="164">
        <f t="shared" si="22"/>
        <v>1.692920378333621E-3</v>
      </c>
    </row>
    <row r="49" spans="2:13" x14ac:dyDescent="0.25">
      <c r="B49" s="168" t="s">
        <v>145</v>
      </c>
      <c r="C49" s="169">
        <f t="shared" ref="C49:H49" si="27">C41-SUM(C42:C48)</f>
        <v>118347</v>
      </c>
      <c r="D49" s="169">
        <f t="shared" si="27"/>
        <v>114778</v>
      </c>
      <c r="E49" s="169">
        <f t="shared" si="27"/>
        <v>42071</v>
      </c>
      <c r="F49" s="169">
        <f t="shared" si="27"/>
        <v>142831</v>
      </c>
      <c r="G49" s="169">
        <f t="shared" si="27"/>
        <v>156109</v>
      </c>
      <c r="H49" s="169">
        <f t="shared" si="27"/>
        <v>167899</v>
      </c>
      <c r="I49" s="171">
        <f t="shared" si="26"/>
        <v>7.5524152995663396E-2</v>
      </c>
      <c r="J49" s="170">
        <f t="shared" si="23"/>
        <v>0.46281517363954761</v>
      </c>
      <c r="K49" s="168">
        <f>H49-G49</f>
        <v>11790</v>
      </c>
      <c r="L49" s="169">
        <f t="shared" si="25"/>
        <v>53121</v>
      </c>
      <c r="M49" s="170">
        <f t="shared" si="22"/>
        <v>5.2500856779061071E-2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C52+C55</f>
        <v>29876</v>
      </c>
      <c r="D51" s="176">
        <f t="shared" ref="D51:H51" si="28">D52+D55</f>
        <v>29035</v>
      </c>
      <c r="E51" s="176">
        <f t="shared" si="28"/>
        <v>9467</v>
      </c>
      <c r="F51" s="176">
        <f t="shared" si="28"/>
        <v>25651</v>
      </c>
      <c r="G51" s="176">
        <f t="shared" si="28"/>
        <v>36596</v>
      </c>
      <c r="H51" s="176">
        <f t="shared" si="28"/>
        <v>31559</v>
      </c>
      <c r="I51" s="177">
        <f>IFERROR(H51/G51-1,"-")</f>
        <v>-0.13763799322330306</v>
      </c>
      <c r="J51" s="177">
        <f>IFERROR(H51/D51-1,"-")</f>
        <v>8.6929567763044613E-2</v>
      </c>
      <c r="K51" s="176">
        <f>H51-G51</f>
        <v>-5037</v>
      </c>
      <c r="L51" s="176">
        <f>H51-D51</f>
        <v>2524</v>
      </c>
      <c r="M51" s="177">
        <f t="shared" ref="M51:M63" si="29">H51/H$9</f>
        <v>9.868281163618535E-3</v>
      </c>
    </row>
    <row r="52" spans="2:13" x14ac:dyDescent="0.25">
      <c r="B52" s="157" t="s">
        <v>97</v>
      </c>
      <c r="C52" s="158">
        <v>7992</v>
      </c>
      <c r="D52" s="158">
        <v>7052</v>
      </c>
      <c r="E52" s="158">
        <v>1779</v>
      </c>
      <c r="F52" s="158">
        <v>4228</v>
      </c>
      <c r="G52" s="158">
        <v>16245</v>
      </c>
      <c r="H52" s="158">
        <v>8595</v>
      </c>
      <c r="I52" s="160">
        <f>IFERROR(H52/G52-1,"-")</f>
        <v>-0.47091412742382266</v>
      </c>
      <c r="J52" s="159">
        <f t="shared" ref="J52:J63" si="30">IFERROR(H52/D52-1,"-")</f>
        <v>0.21880317640385716</v>
      </c>
      <c r="K52" s="157">
        <f t="shared" ref="K52:K62" si="31">H52-G52</f>
        <v>-7650</v>
      </c>
      <c r="L52" s="158">
        <f t="shared" ref="L52:L63" si="32">H52-D52</f>
        <v>1543</v>
      </c>
      <c r="M52" s="159">
        <f t="shared" si="29"/>
        <v>2.6875970912038183E-3</v>
      </c>
    </row>
    <row r="53" spans="2:13" x14ac:dyDescent="0.25">
      <c r="B53" s="162" t="s">
        <v>103</v>
      </c>
      <c r="C53" s="163">
        <v>4952</v>
      </c>
      <c r="D53" s="163">
        <v>3996</v>
      </c>
      <c r="E53" s="163">
        <v>1332</v>
      </c>
      <c r="F53" s="163">
        <v>2187</v>
      </c>
      <c r="G53" s="163">
        <v>12177</v>
      </c>
      <c r="H53" s="163">
        <v>5827</v>
      </c>
      <c r="I53" s="165">
        <f>IFERROR(H53/G53-1,"-")</f>
        <v>-0.52147491171881422</v>
      </c>
      <c r="J53" s="164">
        <f t="shared" si="30"/>
        <v>0.45820820820820818</v>
      </c>
      <c r="K53" s="162">
        <f t="shared" si="31"/>
        <v>-6350</v>
      </c>
      <c r="L53" s="163">
        <f t="shared" si="32"/>
        <v>1831</v>
      </c>
      <c r="M53" s="164">
        <f t="shared" si="29"/>
        <v>1.8220626236701164E-3</v>
      </c>
    </row>
    <row r="54" spans="2:13" x14ac:dyDescent="0.25">
      <c r="B54" s="162" t="s">
        <v>100</v>
      </c>
      <c r="C54" s="163">
        <v>3040</v>
      </c>
      <c r="D54" s="163">
        <v>3056</v>
      </c>
      <c r="E54" s="163">
        <v>447</v>
      </c>
      <c r="F54" s="163">
        <v>2041</v>
      </c>
      <c r="G54" s="163">
        <v>4068</v>
      </c>
      <c r="H54" s="163">
        <v>2768</v>
      </c>
      <c r="I54" s="165">
        <f>IFERROR(H54/G54-1,"-")</f>
        <v>-0.31956735496558508</v>
      </c>
      <c r="J54" s="164">
        <f t="shared" si="30"/>
        <v>-9.4240837696335067E-2</v>
      </c>
      <c r="K54" s="162">
        <f t="shared" si="31"/>
        <v>-1300</v>
      </c>
      <c r="L54" s="163">
        <f t="shared" si="32"/>
        <v>-288</v>
      </c>
      <c r="M54" s="164">
        <f t="shared" si="29"/>
        <v>8.6553446753370202E-4</v>
      </c>
    </row>
    <row r="55" spans="2:13" x14ac:dyDescent="0.25">
      <c r="B55" s="157" t="s">
        <v>107</v>
      </c>
      <c r="C55" s="158">
        <v>21884</v>
      </c>
      <c r="D55" s="158">
        <v>21983</v>
      </c>
      <c r="E55" s="158">
        <v>7688</v>
      </c>
      <c r="F55" s="158">
        <v>21423</v>
      </c>
      <c r="G55" s="158">
        <v>20351</v>
      </c>
      <c r="H55" s="158">
        <v>22964</v>
      </c>
      <c r="I55" s="160">
        <f>IFERROR(H55/G55-1,"-")</f>
        <v>0.12839663898579912</v>
      </c>
      <c r="J55" s="159">
        <f t="shared" si="30"/>
        <v>4.4625392348633053E-2</v>
      </c>
      <c r="K55" s="157">
        <f t="shared" si="31"/>
        <v>2613</v>
      </c>
      <c r="L55" s="158">
        <f t="shared" si="32"/>
        <v>981</v>
      </c>
      <c r="M55" s="159">
        <f t="shared" si="29"/>
        <v>7.1806840724147163E-3</v>
      </c>
    </row>
    <row r="56" spans="2:13" x14ac:dyDescent="0.25">
      <c r="B56" s="162" t="s">
        <v>110</v>
      </c>
      <c r="C56" s="163">
        <v>6130</v>
      </c>
      <c r="D56" s="163">
        <v>6545</v>
      </c>
      <c r="E56" s="163">
        <v>2338</v>
      </c>
      <c r="F56" s="163">
        <v>7632</v>
      </c>
      <c r="G56" s="163">
        <v>6643</v>
      </c>
      <c r="H56" s="163">
        <v>8156</v>
      </c>
      <c r="I56" s="165">
        <f t="shared" ref="I56:I63" si="33">IFERROR(H56/G56-1,"-")</f>
        <v>0.22775854282703589</v>
      </c>
      <c r="J56" s="164">
        <f t="shared" si="30"/>
        <v>0.24614209320091662</v>
      </c>
      <c r="K56" s="162">
        <f t="shared" si="31"/>
        <v>1513</v>
      </c>
      <c r="L56" s="163">
        <f t="shared" si="32"/>
        <v>1611</v>
      </c>
      <c r="M56" s="164">
        <f t="shared" si="29"/>
        <v>2.5503248255797956E-3</v>
      </c>
    </row>
    <row r="57" spans="2:13" x14ac:dyDescent="0.25">
      <c r="B57" s="162" t="s">
        <v>113</v>
      </c>
      <c r="C57" s="163">
        <v>7188</v>
      </c>
      <c r="D57" s="163">
        <v>5918</v>
      </c>
      <c r="E57" s="163">
        <v>2232</v>
      </c>
      <c r="F57" s="163">
        <v>4682</v>
      </c>
      <c r="G57" s="163">
        <v>3480</v>
      </c>
      <c r="H57" s="163">
        <v>4392</v>
      </c>
      <c r="I57" s="165">
        <f t="shared" si="33"/>
        <v>0.26206896551724146</v>
      </c>
      <c r="J57" s="164">
        <f t="shared" si="30"/>
        <v>-0.25785738425143634</v>
      </c>
      <c r="K57" s="162">
        <f t="shared" si="31"/>
        <v>912</v>
      </c>
      <c r="L57" s="163">
        <f t="shared" si="32"/>
        <v>-1526</v>
      </c>
      <c r="M57" s="164">
        <f t="shared" si="29"/>
        <v>1.373348042416192E-3</v>
      </c>
    </row>
    <row r="58" spans="2:13" x14ac:dyDescent="0.25">
      <c r="B58" s="162" t="s">
        <v>116</v>
      </c>
      <c r="C58" s="163">
        <v>1580</v>
      </c>
      <c r="D58" s="163">
        <v>1648</v>
      </c>
      <c r="E58" s="163">
        <v>440</v>
      </c>
      <c r="F58" s="163">
        <v>1821</v>
      </c>
      <c r="G58" s="163">
        <v>2075</v>
      </c>
      <c r="H58" s="163">
        <v>1710</v>
      </c>
      <c r="I58" s="165">
        <f t="shared" si="33"/>
        <v>-0.17590361445783131</v>
      </c>
      <c r="J58" s="164">
        <f t="shared" si="30"/>
        <v>3.762135922330101E-2</v>
      </c>
      <c r="K58" s="162">
        <f t="shared" si="31"/>
        <v>-365</v>
      </c>
      <c r="L58" s="163">
        <f t="shared" si="32"/>
        <v>62</v>
      </c>
      <c r="M58" s="164">
        <f t="shared" si="29"/>
        <v>5.3470518044892719E-4</v>
      </c>
    </row>
    <row r="59" spans="2:13" x14ac:dyDescent="0.25">
      <c r="B59" s="162" t="s">
        <v>123</v>
      </c>
      <c r="C59" s="163">
        <v>420</v>
      </c>
      <c r="D59" s="163">
        <v>433</v>
      </c>
      <c r="E59" s="163">
        <v>230</v>
      </c>
      <c r="F59" s="163">
        <v>605</v>
      </c>
      <c r="G59" s="163">
        <v>443</v>
      </c>
      <c r="H59" s="163">
        <v>756</v>
      </c>
      <c r="I59" s="165">
        <f t="shared" si="33"/>
        <v>0.70654627539503378</v>
      </c>
      <c r="J59" s="164">
        <f t="shared" si="30"/>
        <v>0.74595842956120095</v>
      </c>
      <c r="K59" s="162">
        <f t="shared" si="31"/>
        <v>313</v>
      </c>
      <c r="L59" s="163">
        <f t="shared" si="32"/>
        <v>323</v>
      </c>
      <c r="M59" s="164">
        <f t="shared" si="29"/>
        <v>2.3639597451426256E-4</v>
      </c>
    </row>
    <row r="60" spans="2:13" x14ac:dyDescent="0.25">
      <c r="B60" s="162" t="s">
        <v>119</v>
      </c>
      <c r="C60" s="163">
        <v>448</v>
      </c>
      <c r="D60" s="163">
        <v>513</v>
      </c>
      <c r="E60" s="163">
        <v>161</v>
      </c>
      <c r="F60" s="163">
        <v>538</v>
      </c>
      <c r="G60" s="163">
        <v>447</v>
      </c>
      <c r="H60" s="163">
        <v>502</v>
      </c>
      <c r="I60" s="165">
        <f t="shared" si="33"/>
        <v>0.12304250559284124</v>
      </c>
      <c r="J60" s="164">
        <f t="shared" si="30"/>
        <v>-2.1442495126705707E-2</v>
      </c>
      <c r="K60" s="162">
        <f t="shared" si="31"/>
        <v>55</v>
      </c>
      <c r="L60" s="163">
        <f t="shared" si="32"/>
        <v>-11</v>
      </c>
      <c r="M60" s="164">
        <f t="shared" si="29"/>
        <v>1.5697193016687804E-4</v>
      </c>
    </row>
    <row r="61" spans="2:13" x14ac:dyDescent="0.25">
      <c r="B61" s="162" t="s">
        <v>128</v>
      </c>
      <c r="C61" s="163">
        <v>234</v>
      </c>
      <c r="D61" s="163">
        <v>141</v>
      </c>
      <c r="E61" s="163">
        <v>76</v>
      </c>
      <c r="F61" s="163">
        <v>62</v>
      </c>
      <c r="G61" s="163">
        <v>165</v>
      </c>
      <c r="H61" s="163">
        <v>96</v>
      </c>
      <c r="I61" s="165">
        <f t="shared" si="33"/>
        <v>-0.41818181818181821</v>
      </c>
      <c r="J61" s="164">
        <f t="shared" si="30"/>
        <v>-0.31914893617021278</v>
      </c>
      <c r="K61" s="162">
        <f t="shared" si="31"/>
        <v>-69</v>
      </c>
      <c r="L61" s="163">
        <f t="shared" si="32"/>
        <v>-45</v>
      </c>
      <c r="M61" s="164">
        <f t="shared" si="29"/>
        <v>3.0018536446255563E-5</v>
      </c>
    </row>
    <row r="62" spans="2:13" x14ac:dyDescent="0.25">
      <c r="B62" s="162" t="s">
        <v>131</v>
      </c>
      <c r="C62" s="163">
        <v>242</v>
      </c>
      <c r="D62" s="163">
        <v>230</v>
      </c>
      <c r="E62" s="163">
        <v>105</v>
      </c>
      <c r="F62" s="163">
        <v>97</v>
      </c>
      <c r="G62" s="163">
        <v>140</v>
      </c>
      <c r="H62" s="163">
        <v>90</v>
      </c>
      <c r="I62" s="165">
        <f t="shared" si="33"/>
        <v>-0.3571428571428571</v>
      </c>
      <c r="J62" s="164">
        <f t="shared" si="30"/>
        <v>-0.60869565217391308</v>
      </c>
      <c r="K62" s="162">
        <f t="shared" si="31"/>
        <v>-50</v>
      </c>
      <c r="L62" s="163">
        <f t="shared" si="32"/>
        <v>-140</v>
      </c>
      <c r="M62" s="164">
        <f t="shared" si="29"/>
        <v>2.8142377918364591E-5</v>
      </c>
    </row>
    <row r="63" spans="2:13" x14ac:dyDescent="0.25">
      <c r="B63" s="168" t="s">
        <v>145</v>
      </c>
      <c r="C63" s="169">
        <f t="shared" ref="C63:H63" si="34">C55-SUM(C56:C62)</f>
        <v>5642</v>
      </c>
      <c r="D63" s="169">
        <f t="shared" si="34"/>
        <v>6555</v>
      </c>
      <c r="E63" s="169">
        <f t="shared" si="34"/>
        <v>2106</v>
      </c>
      <c r="F63" s="169">
        <f t="shared" si="34"/>
        <v>5986</v>
      </c>
      <c r="G63" s="169">
        <f t="shared" si="34"/>
        <v>6958</v>
      </c>
      <c r="H63" s="169">
        <f t="shared" si="34"/>
        <v>7262</v>
      </c>
      <c r="I63" s="171">
        <f t="shared" si="33"/>
        <v>4.3690715722908946E-2</v>
      </c>
      <c r="J63" s="170">
        <f t="shared" si="30"/>
        <v>0.10785659801678116</v>
      </c>
      <c r="K63" s="168">
        <f>H63-G63</f>
        <v>304</v>
      </c>
      <c r="L63" s="169">
        <f t="shared" si="32"/>
        <v>707</v>
      </c>
      <c r="M63" s="170">
        <f t="shared" si="29"/>
        <v>2.2707772049240407E-3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f>C66+C69</f>
        <v>102442</v>
      </c>
      <c r="D65" s="176">
        <f t="shared" ref="D65:H65" si="35">D66+D69</f>
        <v>102355</v>
      </c>
      <c r="E65" s="176">
        <f t="shared" si="35"/>
        <v>36134</v>
      </c>
      <c r="F65" s="176">
        <f t="shared" si="35"/>
        <v>110290</v>
      </c>
      <c r="G65" s="176">
        <f t="shared" si="35"/>
        <v>131067</v>
      </c>
      <c r="H65" s="176">
        <f t="shared" si="35"/>
        <v>146251</v>
      </c>
      <c r="I65" s="177">
        <f>IFERROR(H65/G65-1,"-")</f>
        <v>0.11584914585669925</v>
      </c>
      <c r="J65" s="177">
        <f>IFERROR(H65/D65-1,"-")</f>
        <v>0.42886033901616916</v>
      </c>
      <c r="K65" s="176">
        <f>H65-G65</f>
        <v>15184</v>
      </c>
      <c r="L65" s="176">
        <f>H65-D65</f>
        <v>43896</v>
      </c>
      <c r="M65" s="177">
        <f t="shared" ref="M65:M77" si="36">H65/H$9</f>
        <v>4.5731676810430444E-2</v>
      </c>
    </row>
    <row r="66" spans="2:13" x14ac:dyDescent="0.25">
      <c r="B66" s="157" t="s">
        <v>97</v>
      </c>
      <c r="C66" s="158">
        <v>28406</v>
      </c>
      <c r="D66" s="158">
        <v>33428</v>
      </c>
      <c r="E66" s="158">
        <v>16811</v>
      </c>
      <c r="F66" s="158">
        <v>28303</v>
      </c>
      <c r="G66" s="158">
        <v>37924</v>
      </c>
      <c r="H66" s="158">
        <v>46749</v>
      </c>
      <c r="I66" s="160">
        <f>IFERROR(H66/G66-1,"-")</f>
        <v>0.23270224659846006</v>
      </c>
      <c r="J66" s="159">
        <f t="shared" ref="J66:J77" si="37">IFERROR(H66/D66-1,"-")</f>
        <v>0.39849826492760565</v>
      </c>
      <c r="K66" s="157">
        <f t="shared" ref="K66:K76" si="38">H66-G66</f>
        <v>8825</v>
      </c>
      <c r="L66" s="158">
        <f t="shared" ref="L66:L77" si="39">H66-D66</f>
        <v>13321</v>
      </c>
      <c r="M66" s="159">
        <f t="shared" si="36"/>
        <v>1.4618089170062513E-2</v>
      </c>
    </row>
    <row r="67" spans="2:13" x14ac:dyDescent="0.25">
      <c r="B67" s="162" t="s">
        <v>103</v>
      </c>
      <c r="C67" s="163">
        <v>16166</v>
      </c>
      <c r="D67" s="163">
        <v>18193</v>
      </c>
      <c r="E67" s="163">
        <v>5981</v>
      </c>
      <c r="F67" s="163">
        <v>22434</v>
      </c>
      <c r="G67" s="163">
        <v>27984</v>
      </c>
      <c r="H67" s="163">
        <v>28822</v>
      </c>
      <c r="I67" s="165">
        <f>IFERROR(H67/G67-1,"-")</f>
        <v>2.9945683247569965E-2</v>
      </c>
      <c r="J67" s="164">
        <f t="shared" si="37"/>
        <v>0.5842356950475458</v>
      </c>
      <c r="K67" s="162">
        <f t="shared" si="38"/>
        <v>838</v>
      </c>
      <c r="L67" s="163">
        <f t="shared" si="39"/>
        <v>10629</v>
      </c>
      <c r="M67" s="164">
        <f t="shared" si="36"/>
        <v>9.0124401818122684E-3</v>
      </c>
    </row>
    <row r="68" spans="2:13" x14ac:dyDescent="0.25">
      <c r="B68" s="162" t="s">
        <v>100</v>
      </c>
      <c r="C68" s="163">
        <v>12240</v>
      </c>
      <c r="D68" s="163">
        <v>15235</v>
      </c>
      <c r="E68" s="163">
        <v>10830</v>
      </c>
      <c r="F68" s="163">
        <v>5869</v>
      </c>
      <c r="G68" s="163">
        <v>9940</v>
      </c>
      <c r="H68" s="163">
        <v>17927</v>
      </c>
      <c r="I68" s="165">
        <f>IFERROR(H68/G68-1,"-")</f>
        <v>0.80352112676056331</v>
      </c>
      <c r="J68" s="164">
        <f t="shared" si="37"/>
        <v>0.17669839186084668</v>
      </c>
      <c r="K68" s="162">
        <f t="shared" si="38"/>
        <v>7987</v>
      </c>
      <c r="L68" s="163">
        <f t="shared" si="39"/>
        <v>2692</v>
      </c>
      <c r="M68" s="164">
        <f t="shared" si="36"/>
        <v>5.6056489882502442E-3</v>
      </c>
    </row>
    <row r="69" spans="2:13" x14ac:dyDescent="0.25">
      <c r="B69" s="157" t="s">
        <v>107</v>
      </c>
      <c r="C69" s="158">
        <v>74036</v>
      </c>
      <c r="D69" s="158">
        <v>68927</v>
      </c>
      <c r="E69" s="158">
        <v>19323</v>
      </c>
      <c r="F69" s="158">
        <v>81987</v>
      </c>
      <c r="G69" s="158">
        <v>93143</v>
      </c>
      <c r="H69" s="158">
        <v>99502</v>
      </c>
      <c r="I69" s="160">
        <f>IFERROR(H69/G69-1,"-")</f>
        <v>6.82713676819513E-2</v>
      </c>
      <c r="J69" s="159">
        <f t="shared" si="37"/>
        <v>0.44358524235785679</v>
      </c>
      <c r="K69" s="157">
        <f t="shared" si="38"/>
        <v>6359</v>
      </c>
      <c r="L69" s="158">
        <f t="shared" si="39"/>
        <v>30575</v>
      </c>
      <c r="M69" s="159">
        <f t="shared" si="36"/>
        <v>3.1113587640367927E-2</v>
      </c>
    </row>
    <row r="70" spans="2:13" x14ac:dyDescent="0.25">
      <c r="B70" s="162" t="s">
        <v>110</v>
      </c>
      <c r="C70" s="163">
        <v>34186</v>
      </c>
      <c r="D70" s="163">
        <v>30426</v>
      </c>
      <c r="E70" s="163">
        <v>7331</v>
      </c>
      <c r="F70" s="163">
        <v>38844</v>
      </c>
      <c r="G70" s="163">
        <v>35609</v>
      </c>
      <c r="H70" s="163">
        <v>34444</v>
      </c>
      <c r="I70" s="165">
        <f t="shared" ref="I70:I77" si="40">IFERROR(H70/G70-1,"-")</f>
        <v>-3.2716448088966232E-2</v>
      </c>
      <c r="J70" s="164">
        <f t="shared" si="37"/>
        <v>0.13205810819693675</v>
      </c>
      <c r="K70" s="162">
        <f t="shared" si="38"/>
        <v>-1165</v>
      </c>
      <c r="L70" s="163">
        <f t="shared" si="39"/>
        <v>4018</v>
      </c>
      <c r="M70" s="164">
        <f t="shared" si="36"/>
        <v>1.0770400722446111E-2</v>
      </c>
    </row>
    <row r="71" spans="2:13" x14ac:dyDescent="0.25">
      <c r="B71" s="162" t="s">
        <v>113</v>
      </c>
      <c r="C71" s="163">
        <v>9289</v>
      </c>
      <c r="D71" s="163">
        <v>8021</v>
      </c>
      <c r="E71" s="163">
        <v>2362</v>
      </c>
      <c r="F71" s="163">
        <v>5542</v>
      </c>
      <c r="G71" s="163">
        <v>6459</v>
      </c>
      <c r="H71" s="163">
        <v>6633</v>
      </c>
      <c r="I71" s="165">
        <f t="shared" si="40"/>
        <v>2.6939154667905196E-2</v>
      </c>
      <c r="J71" s="164">
        <f t="shared" si="37"/>
        <v>-0.17304575489340479</v>
      </c>
      <c r="K71" s="162">
        <f t="shared" si="38"/>
        <v>174</v>
      </c>
      <c r="L71" s="163">
        <f t="shared" si="39"/>
        <v>-1388</v>
      </c>
      <c r="M71" s="164">
        <f t="shared" si="36"/>
        <v>2.0740932525834701E-3</v>
      </c>
    </row>
    <row r="72" spans="2:13" x14ac:dyDescent="0.25">
      <c r="B72" s="162" t="s">
        <v>116</v>
      </c>
      <c r="C72" s="163">
        <v>4902</v>
      </c>
      <c r="D72" s="163">
        <v>7764</v>
      </c>
      <c r="E72" s="163">
        <v>2592</v>
      </c>
      <c r="F72" s="163">
        <v>11009</v>
      </c>
      <c r="G72" s="163">
        <v>10476</v>
      </c>
      <c r="H72" s="163">
        <v>13838</v>
      </c>
      <c r="I72" s="165">
        <f t="shared" si="40"/>
        <v>0.32092401680030536</v>
      </c>
      <c r="J72" s="164">
        <f t="shared" si="37"/>
        <v>0.78232869654817105</v>
      </c>
      <c r="K72" s="162">
        <f t="shared" si="38"/>
        <v>3362</v>
      </c>
      <c r="L72" s="163">
        <f t="shared" si="39"/>
        <v>6074</v>
      </c>
      <c r="M72" s="164">
        <f t="shared" si="36"/>
        <v>4.3270469514925464E-3</v>
      </c>
    </row>
    <row r="73" spans="2:13" x14ac:dyDescent="0.25">
      <c r="B73" s="162" t="s">
        <v>123</v>
      </c>
      <c r="C73" s="163">
        <v>1562</v>
      </c>
      <c r="D73" s="163">
        <v>1267</v>
      </c>
      <c r="E73" s="163">
        <v>258</v>
      </c>
      <c r="F73" s="163">
        <v>1360</v>
      </c>
      <c r="G73" s="163">
        <v>2515</v>
      </c>
      <c r="H73" s="163">
        <v>3267</v>
      </c>
      <c r="I73" s="165">
        <f t="shared" si="40"/>
        <v>0.29900596421471182</v>
      </c>
      <c r="J73" s="164">
        <f t="shared" si="37"/>
        <v>1.5785319652722967</v>
      </c>
      <c r="K73" s="162">
        <f t="shared" si="38"/>
        <v>752</v>
      </c>
      <c r="L73" s="163">
        <f t="shared" si="39"/>
        <v>2000</v>
      </c>
      <c r="M73" s="164">
        <f t="shared" si="36"/>
        <v>1.0215683184366345E-3</v>
      </c>
    </row>
    <row r="74" spans="2:13" x14ac:dyDescent="0.25">
      <c r="B74" s="162" t="s">
        <v>119</v>
      </c>
      <c r="C74" s="163">
        <v>2033</v>
      </c>
      <c r="D74" s="163">
        <v>1598</v>
      </c>
      <c r="E74" s="163">
        <v>729</v>
      </c>
      <c r="F74" s="163">
        <v>2196</v>
      </c>
      <c r="G74" s="163">
        <v>1917</v>
      </c>
      <c r="H74" s="163">
        <v>2865</v>
      </c>
      <c r="I74" s="165">
        <f t="shared" si="40"/>
        <v>0.49452269170579033</v>
      </c>
      <c r="J74" s="164">
        <f t="shared" si="37"/>
        <v>0.79286608260325409</v>
      </c>
      <c r="K74" s="162">
        <f t="shared" si="38"/>
        <v>948</v>
      </c>
      <c r="L74" s="163">
        <f t="shared" si="39"/>
        <v>1267</v>
      </c>
      <c r="M74" s="164">
        <f t="shared" si="36"/>
        <v>8.9586569706793942E-4</v>
      </c>
    </row>
    <row r="75" spans="2:13" x14ac:dyDescent="0.25">
      <c r="B75" s="162" t="s">
        <v>128</v>
      </c>
      <c r="C75" s="163">
        <v>897</v>
      </c>
      <c r="D75" s="163">
        <v>1183</v>
      </c>
      <c r="E75" s="163">
        <v>634</v>
      </c>
      <c r="F75" s="163">
        <v>897</v>
      </c>
      <c r="G75" s="163">
        <v>3209</v>
      </c>
      <c r="H75" s="163">
        <v>1645</v>
      </c>
      <c r="I75" s="165">
        <f t="shared" si="40"/>
        <v>-0.4873792458709878</v>
      </c>
      <c r="J75" s="164">
        <f t="shared" si="37"/>
        <v>0.39053254437869822</v>
      </c>
      <c r="K75" s="162">
        <f t="shared" si="38"/>
        <v>-1564</v>
      </c>
      <c r="L75" s="163">
        <f t="shared" si="39"/>
        <v>462</v>
      </c>
      <c r="M75" s="164">
        <f t="shared" si="36"/>
        <v>5.1438012973010832E-4</v>
      </c>
    </row>
    <row r="76" spans="2:13" x14ac:dyDescent="0.25">
      <c r="B76" s="162" t="s">
        <v>131</v>
      </c>
      <c r="C76" s="163">
        <v>1839</v>
      </c>
      <c r="D76" s="163">
        <v>1338</v>
      </c>
      <c r="E76" s="163">
        <v>781</v>
      </c>
      <c r="F76" s="163">
        <v>291</v>
      </c>
      <c r="G76" s="163">
        <v>930</v>
      </c>
      <c r="H76" s="163">
        <v>205</v>
      </c>
      <c r="I76" s="165">
        <f t="shared" si="40"/>
        <v>-0.77956989247311825</v>
      </c>
      <c r="J76" s="164">
        <f t="shared" si="37"/>
        <v>-0.84678624813153958</v>
      </c>
      <c r="K76" s="162">
        <f t="shared" si="38"/>
        <v>-725</v>
      </c>
      <c r="L76" s="163">
        <f t="shared" si="39"/>
        <v>-1133</v>
      </c>
      <c r="M76" s="164">
        <f t="shared" si="36"/>
        <v>6.4102083036274895E-5</v>
      </c>
    </row>
    <row r="77" spans="2:13" x14ac:dyDescent="0.25">
      <c r="B77" s="168" t="s">
        <v>145</v>
      </c>
      <c r="C77" s="169">
        <f t="shared" ref="C77:H77" si="41">C69-SUM(C70:C76)</f>
        <v>19328</v>
      </c>
      <c r="D77" s="169">
        <f t="shared" si="41"/>
        <v>17330</v>
      </c>
      <c r="E77" s="169">
        <f t="shared" si="41"/>
        <v>4636</v>
      </c>
      <c r="F77" s="169">
        <f t="shared" si="41"/>
        <v>21848</v>
      </c>
      <c r="G77" s="169">
        <f t="shared" si="41"/>
        <v>32028</v>
      </c>
      <c r="H77" s="169">
        <f t="shared" si="41"/>
        <v>36605</v>
      </c>
      <c r="I77" s="171">
        <f t="shared" si="40"/>
        <v>0.14290620706881474</v>
      </c>
      <c r="J77" s="170">
        <f t="shared" si="37"/>
        <v>1.1122331217541834</v>
      </c>
      <c r="K77" s="168">
        <f>H77-G77</f>
        <v>4577</v>
      </c>
      <c r="L77" s="169">
        <f t="shared" si="39"/>
        <v>19275</v>
      </c>
      <c r="M77" s="170">
        <f t="shared" si="36"/>
        <v>1.1446130485574843E-2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C80+C83</f>
        <v>493210</v>
      </c>
      <c r="D79" s="176">
        <f t="shared" ref="D79:H79" si="42">D80+D83</f>
        <v>473735</v>
      </c>
      <c r="E79" s="176">
        <f t="shared" si="42"/>
        <v>147476</v>
      </c>
      <c r="F79" s="176">
        <f t="shared" si="42"/>
        <v>423670</v>
      </c>
      <c r="G79" s="176">
        <f t="shared" si="42"/>
        <v>487148</v>
      </c>
      <c r="H79" s="176">
        <f t="shared" si="42"/>
        <v>557192</v>
      </c>
      <c r="I79" s="177">
        <f>IFERROR(H79/G79-1,"-")</f>
        <v>0.14378381929105744</v>
      </c>
      <c r="J79" s="177">
        <f>IFERROR(H79/D79-1,"-")</f>
        <v>0.17616811086366857</v>
      </c>
      <c r="K79" s="176">
        <f>H79-G79</f>
        <v>70044</v>
      </c>
      <c r="L79" s="176">
        <f>H79-D79</f>
        <v>83457</v>
      </c>
      <c r="M79" s="177">
        <f t="shared" ref="M79:M91" si="43">H79/H$9</f>
        <v>0.17423008707877113</v>
      </c>
    </row>
    <row r="80" spans="2:13" x14ac:dyDescent="0.25">
      <c r="B80" s="157" t="s">
        <v>97</v>
      </c>
      <c r="C80" s="158">
        <v>225164</v>
      </c>
      <c r="D80" s="158">
        <v>220486</v>
      </c>
      <c r="E80" s="158">
        <v>63362</v>
      </c>
      <c r="F80" s="158">
        <v>217516</v>
      </c>
      <c r="G80" s="158">
        <v>224955</v>
      </c>
      <c r="H80" s="158">
        <v>237197</v>
      </c>
      <c r="I80" s="160">
        <f>IFERROR(H80/G80-1,"-")</f>
        <v>5.441977284345767E-2</v>
      </c>
      <c r="J80" s="159">
        <f t="shared" ref="J80:J91" si="44">IFERROR(H80/D80-1,"-")</f>
        <v>7.5791660241466552E-2</v>
      </c>
      <c r="K80" s="157">
        <f t="shared" ref="K80:K90" si="45">H80-G80</f>
        <v>12242</v>
      </c>
      <c r="L80" s="158">
        <f t="shared" ref="L80:L91" si="46">H80-D80</f>
        <v>16711</v>
      </c>
      <c r="M80" s="159">
        <f t="shared" si="43"/>
        <v>7.4169862390025834E-2</v>
      </c>
    </row>
    <row r="81" spans="2:13" x14ac:dyDescent="0.25">
      <c r="B81" s="162" t="s">
        <v>103</v>
      </c>
      <c r="C81" s="163">
        <v>51682</v>
      </c>
      <c r="D81" s="163">
        <v>37912</v>
      </c>
      <c r="E81" s="163">
        <v>12845</v>
      </c>
      <c r="F81" s="163">
        <v>52132</v>
      </c>
      <c r="G81" s="163">
        <v>48829</v>
      </c>
      <c r="H81" s="163">
        <v>58314</v>
      </c>
      <c r="I81" s="165">
        <f>IFERROR(H81/G81-1,"-")</f>
        <v>0.19424931905220255</v>
      </c>
      <c r="J81" s="164">
        <f t="shared" si="44"/>
        <v>0.53814095800801853</v>
      </c>
      <c r="K81" s="162">
        <f t="shared" si="45"/>
        <v>9485</v>
      </c>
      <c r="L81" s="163">
        <f t="shared" si="46"/>
        <v>20402</v>
      </c>
      <c r="M81" s="164">
        <f t="shared" si="43"/>
        <v>1.8234384732572363E-2</v>
      </c>
    </row>
    <row r="82" spans="2:13" x14ac:dyDescent="0.25">
      <c r="B82" s="162" t="s">
        <v>100</v>
      </c>
      <c r="C82" s="163">
        <v>173482</v>
      </c>
      <c r="D82" s="163">
        <v>182574</v>
      </c>
      <c r="E82" s="163">
        <v>50517</v>
      </c>
      <c r="F82" s="163">
        <v>165384</v>
      </c>
      <c r="G82" s="163">
        <v>176126</v>
      </c>
      <c r="H82" s="163">
        <v>178883</v>
      </c>
      <c r="I82" s="165">
        <f>IFERROR(H82/G82-1,"-")</f>
        <v>1.565356619692726E-2</v>
      </c>
      <c r="J82" s="164">
        <f t="shared" si="44"/>
        <v>-2.0216460175052298E-2</v>
      </c>
      <c r="K82" s="162">
        <f t="shared" si="45"/>
        <v>2757</v>
      </c>
      <c r="L82" s="163">
        <f t="shared" si="46"/>
        <v>-3691</v>
      </c>
      <c r="M82" s="164">
        <f t="shared" si="43"/>
        <v>5.5935477657453478E-2</v>
      </c>
    </row>
    <row r="83" spans="2:13" x14ac:dyDescent="0.25">
      <c r="B83" s="157" t="s">
        <v>107</v>
      </c>
      <c r="C83" s="158">
        <v>268046</v>
      </c>
      <c r="D83" s="158">
        <v>253249</v>
      </c>
      <c r="E83" s="158">
        <v>84114</v>
      </c>
      <c r="F83" s="158">
        <v>206154</v>
      </c>
      <c r="G83" s="158">
        <v>262193</v>
      </c>
      <c r="H83" s="158">
        <v>319995</v>
      </c>
      <c r="I83" s="160">
        <f>IFERROR(H83/G83-1,"-")</f>
        <v>0.22045592368980094</v>
      </c>
      <c r="J83" s="159">
        <f t="shared" si="44"/>
        <v>0.26355878996560689</v>
      </c>
      <c r="K83" s="157">
        <f t="shared" si="45"/>
        <v>57802</v>
      </c>
      <c r="L83" s="158">
        <f t="shared" si="46"/>
        <v>66746</v>
      </c>
      <c r="M83" s="159">
        <f t="shared" si="43"/>
        <v>0.1000602246887453</v>
      </c>
    </row>
    <row r="84" spans="2:13" x14ac:dyDescent="0.25">
      <c r="B84" s="162" t="s">
        <v>110</v>
      </c>
      <c r="C84" s="163">
        <v>39304</v>
      </c>
      <c r="D84" s="163">
        <v>46406</v>
      </c>
      <c r="E84" s="163">
        <v>16144</v>
      </c>
      <c r="F84" s="163">
        <v>44073</v>
      </c>
      <c r="G84" s="163">
        <v>58110</v>
      </c>
      <c r="H84" s="163">
        <v>70739</v>
      </c>
      <c r="I84" s="165">
        <f t="shared" ref="I84:I91" si="47">IFERROR(H84/G84-1,"-")</f>
        <v>0.21732920323524341</v>
      </c>
      <c r="J84" s="164">
        <f t="shared" si="44"/>
        <v>0.52435029953023315</v>
      </c>
      <c r="K84" s="162">
        <f t="shared" si="45"/>
        <v>12629</v>
      </c>
      <c r="L84" s="163">
        <f t="shared" si="46"/>
        <v>24333</v>
      </c>
      <c r="M84" s="164">
        <f t="shared" si="43"/>
        <v>2.2119596350746586E-2</v>
      </c>
    </row>
    <row r="85" spans="2:13" x14ac:dyDescent="0.25">
      <c r="B85" s="162" t="s">
        <v>113</v>
      </c>
      <c r="C85" s="163">
        <v>123881</v>
      </c>
      <c r="D85" s="163">
        <v>101891</v>
      </c>
      <c r="E85" s="163">
        <v>30159</v>
      </c>
      <c r="F85" s="163">
        <v>66273</v>
      </c>
      <c r="G85" s="163">
        <v>77508</v>
      </c>
      <c r="H85" s="163">
        <v>86026</v>
      </c>
      <c r="I85" s="165">
        <f t="shared" si="47"/>
        <v>0.1098983330752954</v>
      </c>
      <c r="J85" s="164">
        <f t="shared" si="44"/>
        <v>-0.15570560697215652</v>
      </c>
      <c r="K85" s="162">
        <f t="shared" si="45"/>
        <v>8518</v>
      </c>
      <c r="L85" s="163">
        <f t="shared" si="46"/>
        <v>-15865</v>
      </c>
      <c r="M85" s="164">
        <f t="shared" si="43"/>
        <v>2.6899735586724802E-2</v>
      </c>
    </row>
    <row r="86" spans="2:13" x14ac:dyDescent="0.25">
      <c r="B86" s="162" t="s">
        <v>116</v>
      </c>
      <c r="C86" s="163">
        <v>13721</v>
      </c>
      <c r="D86" s="163">
        <v>15440</v>
      </c>
      <c r="E86" s="163">
        <v>5720</v>
      </c>
      <c r="F86" s="163">
        <v>18921</v>
      </c>
      <c r="G86" s="163">
        <v>26888</v>
      </c>
      <c r="H86" s="163">
        <v>39888</v>
      </c>
      <c r="I86" s="165">
        <f t="shared" si="47"/>
        <v>0.48348705742338582</v>
      </c>
      <c r="J86" s="164">
        <f t="shared" si="44"/>
        <v>1.5834196891191712</v>
      </c>
      <c r="K86" s="162">
        <f t="shared" si="45"/>
        <v>13000</v>
      </c>
      <c r="L86" s="163">
        <f t="shared" si="46"/>
        <v>24448</v>
      </c>
      <c r="M86" s="164">
        <f t="shared" si="43"/>
        <v>1.2472701893419187E-2</v>
      </c>
    </row>
    <row r="87" spans="2:13" x14ac:dyDescent="0.25">
      <c r="B87" s="162" t="s">
        <v>123</v>
      </c>
      <c r="C87" s="163">
        <v>6069</v>
      </c>
      <c r="D87" s="163">
        <v>4756</v>
      </c>
      <c r="E87" s="163">
        <v>1339</v>
      </c>
      <c r="F87" s="163">
        <v>3967</v>
      </c>
      <c r="G87" s="163">
        <v>5102</v>
      </c>
      <c r="H87" s="163">
        <v>9067</v>
      </c>
      <c r="I87" s="165">
        <f t="shared" si="47"/>
        <v>0.77714621716973742</v>
      </c>
      <c r="J87" s="164">
        <f t="shared" si="44"/>
        <v>0.90643397813288473</v>
      </c>
      <c r="K87" s="162">
        <f t="shared" si="45"/>
        <v>3965</v>
      </c>
      <c r="L87" s="163">
        <f t="shared" si="46"/>
        <v>4311</v>
      </c>
      <c r="M87" s="164">
        <f t="shared" si="43"/>
        <v>2.8351882287312416E-3</v>
      </c>
    </row>
    <row r="88" spans="2:13" x14ac:dyDescent="0.25">
      <c r="B88" s="162" t="s">
        <v>119</v>
      </c>
      <c r="C88" s="163">
        <v>4725</v>
      </c>
      <c r="D88" s="163">
        <v>4424</v>
      </c>
      <c r="E88" s="163">
        <v>1599</v>
      </c>
      <c r="F88" s="163">
        <v>3647</v>
      </c>
      <c r="G88" s="163">
        <v>4571</v>
      </c>
      <c r="H88" s="163">
        <v>5773</v>
      </c>
      <c r="I88" s="165">
        <f t="shared" si="47"/>
        <v>0.26296215270181578</v>
      </c>
      <c r="J88" s="164">
        <f t="shared" si="44"/>
        <v>0.30492766726943943</v>
      </c>
      <c r="K88" s="162">
        <f t="shared" si="45"/>
        <v>1202</v>
      </c>
      <c r="L88" s="163">
        <f t="shared" si="46"/>
        <v>1349</v>
      </c>
      <c r="M88" s="164">
        <f t="shared" si="43"/>
        <v>1.8051771969190976E-3</v>
      </c>
    </row>
    <row r="89" spans="2:13" x14ac:dyDescent="0.25">
      <c r="B89" s="162" t="s">
        <v>128</v>
      </c>
      <c r="C89" s="163">
        <v>2100</v>
      </c>
      <c r="D89" s="163">
        <v>2595</v>
      </c>
      <c r="E89" s="163">
        <v>1697</v>
      </c>
      <c r="F89" s="163">
        <v>1992</v>
      </c>
      <c r="G89" s="163">
        <v>2564</v>
      </c>
      <c r="H89" s="163">
        <v>2547</v>
      </c>
      <c r="I89" s="165">
        <f t="shared" si="47"/>
        <v>-6.6302652106083881E-3</v>
      </c>
      <c r="J89" s="164">
        <f t="shared" si="44"/>
        <v>-1.8497109826589586E-2</v>
      </c>
      <c r="K89" s="162">
        <f t="shared" si="45"/>
        <v>-17</v>
      </c>
      <c r="L89" s="163">
        <f t="shared" si="46"/>
        <v>-48</v>
      </c>
      <c r="M89" s="164">
        <f t="shared" si="43"/>
        <v>7.9642929508971793E-4</v>
      </c>
    </row>
    <row r="90" spans="2:13" x14ac:dyDescent="0.25">
      <c r="B90" s="162" t="s">
        <v>131</v>
      </c>
      <c r="C90" s="163">
        <v>4907</v>
      </c>
      <c r="D90" s="163">
        <v>4041</v>
      </c>
      <c r="E90" s="163">
        <v>2284</v>
      </c>
      <c r="F90" s="163">
        <v>1771</v>
      </c>
      <c r="G90" s="163">
        <v>2587</v>
      </c>
      <c r="H90" s="163">
        <v>3118</v>
      </c>
      <c r="I90" s="165">
        <f t="shared" si="47"/>
        <v>0.20525705450328569</v>
      </c>
      <c r="J90" s="164">
        <f t="shared" si="44"/>
        <v>-0.2284088097005692</v>
      </c>
      <c r="K90" s="162">
        <f t="shared" si="45"/>
        <v>531</v>
      </c>
      <c r="L90" s="163">
        <f t="shared" si="46"/>
        <v>-923</v>
      </c>
      <c r="M90" s="164">
        <f t="shared" si="43"/>
        <v>9.7497704832734215E-4</v>
      </c>
    </row>
    <row r="91" spans="2:13" x14ac:dyDescent="0.25">
      <c r="B91" s="168" t="s">
        <v>145</v>
      </c>
      <c r="C91" s="169">
        <f t="shared" ref="C91:H91" si="48">C83-SUM(C84:C90)</f>
        <v>73339</v>
      </c>
      <c r="D91" s="169">
        <f t="shared" si="48"/>
        <v>73696</v>
      </c>
      <c r="E91" s="169">
        <f t="shared" si="48"/>
        <v>25172</v>
      </c>
      <c r="F91" s="169">
        <f t="shared" si="48"/>
        <v>65510</v>
      </c>
      <c r="G91" s="169">
        <f t="shared" si="48"/>
        <v>84863</v>
      </c>
      <c r="H91" s="169">
        <f t="shared" si="48"/>
        <v>102837</v>
      </c>
      <c r="I91" s="171">
        <f t="shared" si="47"/>
        <v>0.211800195609394</v>
      </c>
      <c r="J91" s="170">
        <f t="shared" si="44"/>
        <v>0.39542173252279644</v>
      </c>
      <c r="K91" s="168">
        <f>H91-G91</f>
        <v>17974</v>
      </c>
      <c r="L91" s="169">
        <f t="shared" si="46"/>
        <v>29141</v>
      </c>
      <c r="M91" s="170">
        <f t="shared" si="43"/>
        <v>3.2156419088787323E-2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f>C94+C97</f>
        <v>38635</v>
      </c>
      <c r="D93" s="176">
        <f t="shared" ref="D93:H93" si="49">D94+D97</f>
        <v>39423</v>
      </c>
      <c r="E93" s="176">
        <f t="shared" si="49"/>
        <v>17295</v>
      </c>
      <c r="F93" s="176">
        <f t="shared" si="49"/>
        <v>37456</v>
      </c>
      <c r="G93" s="176">
        <f t="shared" si="49"/>
        <v>44189</v>
      </c>
      <c r="H93" s="176">
        <f t="shared" si="49"/>
        <v>41777</v>
      </c>
      <c r="I93" s="177">
        <f>IFERROR(H93/G93-1,"-")</f>
        <v>-5.4583719930299424E-2</v>
      </c>
      <c r="J93" s="177">
        <f>IFERROR(H93/D93-1,"-")</f>
        <v>5.9711336022119088E-2</v>
      </c>
      <c r="K93" s="176">
        <f>H93-G93</f>
        <v>-2412</v>
      </c>
      <c r="L93" s="176">
        <f>H93-D93</f>
        <v>2354</v>
      </c>
      <c r="M93" s="177">
        <f t="shared" ref="M93:M105" si="50">H93/H$9</f>
        <v>1.306337913661686E-2</v>
      </c>
    </row>
    <row r="94" spans="2:13" x14ac:dyDescent="0.25">
      <c r="B94" s="157" t="s">
        <v>97</v>
      </c>
      <c r="C94" s="158">
        <v>24706</v>
      </c>
      <c r="D94" s="158">
        <v>26258</v>
      </c>
      <c r="E94" s="158">
        <v>11031</v>
      </c>
      <c r="F94" s="158">
        <v>24786</v>
      </c>
      <c r="G94" s="158">
        <v>29860</v>
      </c>
      <c r="H94" s="158">
        <v>26153</v>
      </c>
      <c r="I94" s="160">
        <f>IFERROR(H94/G94-1,"-")</f>
        <v>-0.12414601473543196</v>
      </c>
      <c r="J94" s="159">
        <f t="shared" ref="J94:J105" si="51">IFERROR(H94/D94-1,"-")</f>
        <v>-3.9987813237870595E-3</v>
      </c>
      <c r="K94" s="157">
        <f t="shared" ref="K94:K104" si="52">H94-G94</f>
        <v>-3707</v>
      </c>
      <c r="L94" s="158">
        <f t="shared" ref="L94:L105" si="53">H94-D94</f>
        <v>-105</v>
      </c>
      <c r="M94" s="159">
        <f t="shared" si="50"/>
        <v>8.1778623299887682E-3</v>
      </c>
    </row>
    <row r="95" spans="2:13" x14ac:dyDescent="0.25">
      <c r="B95" s="162" t="s">
        <v>103</v>
      </c>
      <c r="C95" s="163">
        <v>12054</v>
      </c>
      <c r="D95" s="163">
        <v>12910</v>
      </c>
      <c r="E95" s="163">
        <v>5930</v>
      </c>
      <c r="F95" s="163">
        <v>11891</v>
      </c>
      <c r="G95" s="163">
        <v>9535</v>
      </c>
      <c r="H95" s="163">
        <v>8202</v>
      </c>
      <c r="I95" s="165">
        <f>IFERROR(H95/G95-1,"-")</f>
        <v>-0.13980073413738858</v>
      </c>
      <c r="J95" s="164">
        <f t="shared" si="51"/>
        <v>-0.36467854376452358</v>
      </c>
      <c r="K95" s="162">
        <f t="shared" si="52"/>
        <v>-1333</v>
      </c>
      <c r="L95" s="163">
        <f t="shared" si="53"/>
        <v>-4708</v>
      </c>
      <c r="M95" s="164">
        <f t="shared" si="50"/>
        <v>2.5647087076269598E-3</v>
      </c>
    </row>
    <row r="96" spans="2:13" x14ac:dyDescent="0.25">
      <c r="B96" s="162" t="s">
        <v>100</v>
      </c>
      <c r="C96" s="163">
        <v>12652</v>
      </c>
      <c r="D96" s="163">
        <v>13348</v>
      </c>
      <c r="E96" s="163">
        <v>5101</v>
      </c>
      <c r="F96" s="163">
        <v>12895</v>
      </c>
      <c r="G96" s="163">
        <v>20325</v>
      </c>
      <c r="H96" s="163">
        <v>17951</v>
      </c>
      <c r="I96" s="165">
        <f>IFERROR(H96/G96-1,"-")</f>
        <v>-0.11680196801968024</v>
      </c>
      <c r="J96" s="164">
        <f t="shared" si="51"/>
        <v>0.34484566976326048</v>
      </c>
      <c r="K96" s="162">
        <f t="shared" si="52"/>
        <v>-2374</v>
      </c>
      <c r="L96" s="163">
        <f t="shared" si="53"/>
        <v>4603</v>
      </c>
      <c r="M96" s="164">
        <f t="shared" si="50"/>
        <v>5.613153622361808E-3</v>
      </c>
    </row>
    <row r="97" spans="2:13" x14ac:dyDescent="0.25">
      <c r="B97" s="157" t="s">
        <v>107</v>
      </c>
      <c r="C97" s="158">
        <v>13929</v>
      </c>
      <c r="D97" s="158">
        <v>13165</v>
      </c>
      <c r="E97" s="158">
        <v>6264</v>
      </c>
      <c r="F97" s="158">
        <v>12670</v>
      </c>
      <c r="G97" s="158">
        <v>14329</v>
      </c>
      <c r="H97" s="158">
        <v>15624</v>
      </c>
      <c r="I97" s="160">
        <f>IFERROR(H97/G97-1,"-")</f>
        <v>9.0376160234489467E-2</v>
      </c>
      <c r="J97" s="159">
        <f t="shared" si="51"/>
        <v>0.18678313710596273</v>
      </c>
      <c r="K97" s="157">
        <f t="shared" si="52"/>
        <v>1295</v>
      </c>
      <c r="L97" s="158">
        <f t="shared" si="53"/>
        <v>2459</v>
      </c>
      <c r="M97" s="159">
        <f t="shared" si="50"/>
        <v>4.8855168066280928E-3</v>
      </c>
    </row>
    <row r="98" spans="2:13" x14ac:dyDescent="0.25">
      <c r="B98" s="162" t="s">
        <v>110</v>
      </c>
      <c r="C98" s="163">
        <v>1655</v>
      </c>
      <c r="D98" s="163">
        <v>1768</v>
      </c>
      <c r="E98" s="163">
        <v>1042</v>
      </c>
      <c r="F98" s="163">
        <v>1661</v>
      </c>
      <c r="G98" s="163">
        <v>2018</v>
      </c>
      <c r="H98" s="163">
        <v>2246</v>
      </c>
      <c r="I98" s="165">
        <f t="shared" ref="I98:I105" si="54">IFERROR(H98/G98-1,"-")</f>
        <v>0.11298315163528239</v>
      </c>
      <c r="J98" s="164">
        <f t="shared" si="51"/>
        <v>0.27036199095022617</v>
      </c>
      <c r="K98" s="162">
        <f t="shared" si="52"/>
        <v>228</v>
      </c>
      <c r="L98" s="163">
        <f t="shared" si="53"/>
        <v>478</v>
      </c>
      <c r="M98" s="164">
        <f t="shared" si="50"/>
        <v>7.0230867560718739E-4</v>
      </c>
    </row>
    <row r="99" spans="2:13" x14ac:dyDescent="0.25">
      <c r="B99" s="162" t="s">
        <v>113</v>
      </c>
      <c r="C99" s="163">
        <v>3049</v>
      </c>
      <c r="D99" s="163">
        <v>2593</v>
      </c>
      <c r="E99" s="163">
        <v>1199</v>
      </c>
      <c r="F99" s="163">
        <v>2396</v>
      </c>
      <c r="G99" s="163">
        <v>2589</v>
      </c>
      <c r="H99" s="163">
        <v>3010</v>
      </c>
      <c r="I99" s="165">
        <f t="shared" si="54"/>
        <v>0.16261104673619164</v>
      </c>
      <c r="J99" s="164">
        <f t="shared" si="51"/>
        <v>0.16081758580794436</v>
      </c>
      <c r="K99" s="162">
        <f t="shared" si="52"/>
        <v>421</v>
      </c>
      <c r="L99" s="163">
        <f t="shared" si="53"/>
        <v>417</v>
      </c>
      <c r="M99" s="164">
        <f t="shared" si="50"/>
        <v>9.4120619482530464E-4</v>
      </c>
    </row>
    <row r="100" spans="2:13" x14ac:dyDescent="0.25">
      <c r="B100" s="162" t="s">
        <v>116</v>
      </c>
      <c r="C100" s="163">
        <v>3051</v>
      </c>
      <c r="D100" s="163">
        <v>2809</v>
      </c>
      <c r="E100" s="163">
        <v>1494</v>
      </c>
      <c r="F100" s="163">
        <v>2543</v>
      </c>
      <c r="G100" s="163">
        <v>2839</v>
      </c>
      <c r="H100" s="163">
        <v>2752</v>
      </c>
      <c r="I100" s="165">
        <f t="shared" si="54"/>
        <v>-3.0644593166607947E-2</v>
      </c>
      <c r="J100" s="164">
        <f t="shared" si="51"/>
        <v>-2.0291918832324618E-2</v>
      </c>
      <c r="K100" s="162">
        <f t="shared" si="52"/>
        <v>-87</v>
      </c>
      <c r="L100" s="163">
        <f t="shared" si="53"/>
        <v>-57</v>
      </c>
      <c r="M100" s="164">
        <f t="shared" si="50"/>
        <v>8.6053137812599275E-4</v>
      </c>
    </row>
    <row r="101" spans="2:13" x14ac:dyDescent="0.25">
      <c r="B101" s="162" t="s">
        <v>123</v>
      </c>
      <c r="C101" s="163">
        <v>392</v>
      </c>
      <c r="D101" s="163">
        <v>442</v>
      </c>
      <c r="E101" s="163">
        <v>280</v>
      </c>
      <c r="F101" s="163">
        <v>886</v>
      </c>
      <c r="G101" s="163">
        <v>646</v>
      </c>
      <c r="H101" s="163">
        <v>701</v>
      </c>
      <c r="I101" s="165">
        <f t="shared" si="54"/>
        <v>8.5139318885449011E-2</v>
      </c>
      <c r="J101" s="164">
        <f t="shared" si="51"/>
        <v>0.58597285067873295</v>
      </c>
      <c r="K101" s="162">
        <f t="shared" si="52"/>
        <v>55</v>
      </c>
      <c r="L101" s="163">
        <f t="shared" si="53"/>
        <v>259</v>
      </c>
      <c r="M101" s="164">
        <f t="shared" si="50"/>
        <v>2.1919785467526198E-4</v>
      </c>
    </row>
    <row r="102" spans="2:13" x14ac:dyDescent="0.25">
      <c r="B102" s="162" t="s">
        <v>119</v>
      </c>
      <c r="C102" s="163">
        <v>331</v>
      </c>
      <c r="D102" s="163">
        <v>373</v>
      </c>
      <c r="E102" s="163">
        <v>217</v>
      </c>
      <c r="F102" s="163">
        <v>523</v>
      </c>
      <c r="G102" s="163">
        <v>426</v>
      </c>
      <c r="H102" s="163">
        <v>639</v>
      </c>
      <c r="I102" s="165">
        <f t="shared" si="54"/>
        <v>0.5</v>
      </c>
      <c r="J102" s="164">
        <f t="shared" si="51"/>
        <v>0.71313672922252014</v>
      </c>
      <c r="K102" s="162">
        <f t="shared" si="52"/>
        <v>213</v>
      </c>
      <c r="L102" s="163">
        <f t="shared" si="53"/>
        <v>266</v>
      </c>
      <c r="M102" s="164">
        <f t="shared" si="50"/>
        <v>1.9981088322038859E-4</v>
      </c>
    </row>
    <row r="103" spans="2:13" x14ac:dyDescent="0.25">
      <c r="B103" s="162" t="s">
        <v>128</v>
      </c>
      <c r="C103" s="163">
        <v>98</v>
      </c>
      <c r="D103" s="163">
        <v>107</v>
      </c>
      <c r="E103" s="163">
        <v>114</v>
      </c>
      <c r="F103" s="163">
        <v>222</v>
      </c>
      <c r="G103" s="163">
        <v>106</v>
      </c>
      <c r="H103" s="163">
        <v>178</v>
      </c>
      <c r="I103" s="165">
        <f t="shared" si="54"/>
        <v>0.679245283018868</v>
      </c>
      <c r="J103" s="164">
        <f t="shared" si="51"/>
        <v>0.66355140186915884</v>
      </c>
      <c r="K103" s="162">
        <f t="shared" si="52"/>
        <v>72</v>
      </c>
      <c r="L103" s="163">
        <f t="shared" si="53"/>
        <v>71</v>
      </c>
      <c r="M103" s="164">
        <f t="shared" si="50"/>
        <v>5.5659369660765523E-5</v>
      </c>
    </row>
    <row r="104" spans="2:13" x14ac:dyDescent="0.25">
      <c r="B104" s="162" t="s">
        <v>131</v>
      </c>
      <c r="C104" s="163">
        <v>239</v>
      </c>
      <c r="D104" s="163">
        <v>146</v>
      </c>
      <c r="E104" s="163">
        <v>66</v>
      </c>
      <c r="F104" s="163">
        <v>114</v>
      </c>
      <c r="G104" s="163">
        <v>190</v>
      </c>
      <c r="H104" s="163">
        <v>282</v>
      </c>
      <c r="I104" s="165">
        <f t="shared" si="54"/>
        <v>0.48421052631578942</v>
      </c>
      <c r="J104" s="164">
        <f t="shared" si="51"/>
        <v>0.93150684931506844</v>
      </c>
      <c r="K104" s="162">
        <f t="shared" si="52"/>
        <v>92</v>
      </c>
      <c r="L104" s="163">
        <f t="shared" si="53"/>
        <v>136</v>
      </c>
      <c r="M104" s="164">
        <f t="shared" si="50"/>
        <v>8.8179450810875714E-5</v>
      </c>
    </row>
    <row r="105" spans="2:13" x14ac:dyDescent="0.25">
      <c r="B105" s="168" t="s">
        <v>145</v>
      </c>
      <c r="C105" s="169">
        <f t="shared" ref="C105:H105" si="55">C97-SUM(C98:C104)</f>
        <v>5114</v>
      </c>
      <c r="D105" s="169">
        <f t="shared" si="55"/>
        <v>4927</v>
      </c>
      <c r="E105" s="169">
        <f t="shared" si="55"/>
        <v>1852</v>
      </c>
      <c r="F105" s="169">
        <f t="shared" si="55"/>
        <v>4325</v>
      </c>
      <c r="G105" s="169">
        <f t="shared" si="55"/>
        <v>5515</v>
      </c>
      <c r="H105" s="169">
        <f t="shared" si="55"/>
        <v>5816</v>
      </c>
      <c r="I105" s="171">
        <f t="shared" si="54"/>
        <v>5.4578422484134137E-2</v>
      </c>
      <c r="J105" s="170">
        <f t="shared" si="51"/>
        <v>0.18043434138420955</v>
      </c>
      <c r="K105" s="168">
        <f>H105-G105</f>
        <v>301</v>
      </c>
      <c r="L105" s="169">
        <f t="shared" si="53"/>
        <v>889</v>
      </c>
      <c r="M105" s="170">
        <f t="shared" si="50"/>
        <v>1.8186229997023161E-3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C108+C111</f>
        <v>63183</v>
      </c>
      <c r="D107" s="176">
        <f t="shared" ref="D107:H107" si="56">D108+D111</f>
        <v>63582</v>
      </c>
      <c r="E107" s="176">
        <f t="shared" si="56"/>
        <v>45963</v>
      </c>
      <c r="F107" s="176">
        <f t="shared" si="56"/>
        <v>124607</v>
      </c>
      <c r="G107" s="176">
        <f t="shared" si="56"/>
        <v>163429</v>
      </c>
      <c r="H107" s="176">
        <f t="shared" si="56"/>
        <v>157299</v>
      </c>
      <c r="I107" s="177">
        <f>IFERROR(H107/G107-1,"-")</f>
        <v>-3.7508642896915467E-2</v>
      </c>
      <c r="J107" s="177">
        <f>IFERROR(H107/D107-1,"-")</f>
        <v>1.4739548928942154</v>
      </c>
      <c r="K107" s="176">
        <f>H107-G107</f>
        <v>-6130</v>
      </c>
      <c r="L107" s="176">
        <f>H107-D107</f>
        <v>93717</v>
      </c>
      <c r="M107" s="177">
        <f t="shared" ref="M107:M119" si="57">H107/H$9</f>
        <v>4.9186310046453685E-2</v>
      </c>
    </row>
    <row r="108" spans="2:13" x14ac:dyDescent="0.25">
      <c r="B108" s="157" t="s">
        <v>97</v>
      </c>
      <c r="C108" s="158">
        <v>12496</v>
      </c>
      <c r="D108" s="158">
        <v>13571</v>
      </c>
      <c r="E108" s="158">
        <v>22313</v>
      </c>
      <c r="F108" s="158">
        <v>31290</v>
      </c>
      <c r="G108" s="158">
        <v>37406</v>
      </c>
      <c r="H108" s="158">
        <v>35367</v>
      </c>
      <c r="I108" s="160">
        <f>IFERROR(H108/G108-1,"-")</f>
        <v>-5.4509971662300205E-2</v>
      </c>
      <c r="J108" s="159">
        <f t="shared" ref="J108:J119" si="58">IFERROR(H108/D108-1,"-")</f>
        <v>1.6060717706874952</v>
      </c>
      <c r="K108" s="157">
        <f t="shared" ref="K108:K118" si="59">H108-G108</f>
        <v>-2039</v>
      </c>
      <c r="L108" s="158">
        <f t="shared" ref="L108:L119" si="60">H108-D108</f>
        <v>21796</v>
      </c>
      <c r="M108" s="159">
        <f t="shared" si="57"/>
        <v>1.1059016442653339E-2</v>
      </c>
    </row>
    <row r="109" spans="2:13" x14ac:dyDescent="0.25">
      <c r="B109" s="162" t="s">
        <v>103</v>
      </c>
      <c r="C109" s="163">
        <v>2063</v>
      </c>
      <c r="D109" s="163">
        <v>2488</v>
      </c>
      <c r="E109" s="163">
        <v>606</v>
      </c>
      <c r="F109" s="163">
        <v>8698</v>
      </c>
      <c r="G109" s="163">
        <v>12435</v>
      </c>
      <c r="H109" s="163">
        <v>10145</v>
      </c>
      <c r="I109" s="165">
        <f>IFERROR(H109/G109-1,"-")</f>
        <v>-0.18415761962203459</v>
      </c>
      <c r="J109" s="164">
        <f t="shared" si="58"/>
        <v>3.077572347266881</v>
      </c>
      <c r="K109" s="162">
        <f t="shared" si="59"/>
        <v>-2290</v>
      </c>
      <c r="L109" s="163">
        <f t="shared" si="60"/>
        <v>7657</v>
      </c>
      <c r="M109" s="164">
        <f t="shared" si="57"/>
        <v>3.172271377575653E-3</v>
      </c>
    </row>
    <row r="110" spans="2:13" x14ac:dyDescent="0.25">
      <c r="B110" s="162" t="s">
        <v>100</v>
      </c>
      <c r="C110" s="163">
        <v>10433</v>
      </c>
      <c r="D110" s="163">
        <v>11083</v>
      </c>
      <c r="E110" s="163">
        <v>21707</v>
      </c>
      <c r="F110" s="163">
        <v>22592</v>
      </c>
      <c r="G110" s="163">
        <v>24971</v>
      </c>
      <c r="H110" s="163">
        <v>25222</v>
      </c>
      <c r="I110" s="165">
        <f>IFERROR(H110/G110-1,"-")</f>
        <v>1.0051659925513601E-2</v>
      </c>
      <c r="J110" s="164">
        <f t="shared" si="58"/>
        <v>1.2757376161689074</v>
      </c>
      <c r="K110" s="162">
        <f t="shared" si="59"/>
        <v>251</v>
      </c>
      <c r="L110" s="163">
        <f t="shared" si="60"/>
        <v>14139</v>
      </c>
      <c r="M110" s="164">
        <f t="shared" si="57"/>
        <v>7.8867450650776851E-3</v>
      </c>
    </row>
    <row r="111" spans="2:13" x14ac:dyDescent="0.25">
      <c r="B111" s="157" t="s">
        <v>107</v>
      </c>
      <c r="C111" s="158">
        <v>50687</v>
      </c>
      <c r="D111" s="158">
        <v>50011</v>
      </c>
      <c r="E111" s="158">
        <v>23650</v>
      </c>
      <c r="F111" s="158">
        <v>93317</v>
      </c>
      <c r="G111" s="158">
        <v>126023</v>
      </c>
      <c r="H111" s="158">
        <v>121932</v>
      </c>
      <c r="I111" s="160">
        <f>IFERROR(H111/G111-1,"-")</f>
        <v>-3.2462328305150612E-2</v>
      </c>
      <c r="J111" s="159">
        <f t="shared" si="58"/>
        <v>1.4381036172042152</v>
      </c>
      <c r="K111" s="157">
        <f t="shared" si="59"/>
        <v>-4091</v>
      </c>
      <c r="L111" s="158">
        <f t="shared" si="60"/>
        <v>71921</v>
      </c>
      <c r="M111" s="159">
        <f t="shared" si="57"/>
        <v>3.812729360380035E-2</v>
      </c>
    </row>
    <row r="112" spans="2:13" x14ac:dyDescent="0.25">
      <c r="B112" s="162" t="s">
        <v>110</v>
      </c>
      <c r="C112" s="163">
        <v>26886</v>
      </c>
      <c r="D112" s="163">
        <v>28201</v>
      </c>
      <c r="E112" s="163">
        <v>11536</v>
      </c>
      <c r="F112" s="163">
        <v>56042</v>
      </c>
      <c r="G112" s="163">
        <v>83042</v>
      </c>
      <c r="H112" s="163">
        <v>76715</v>
      </c>
      <c r="I112" s="165">
        <f t="shared" ref="I112:I119" si="61">IFERROR(H112/G112-1,"-")</f>
        <v>-7.6190361503817305E-2</v>
      </c>
      <c r="J112" s="164">
        <f t="shared" si="58"/>
        <v>1.7202936066096948</v>
      </c>
      <c r="K112" s="162">
        <f t="shared" si="59"/>
        <v>-6327</v>
      </c>
      <c r="L112" s="163">
        <f t="shared" si="60"/>
        <v>48514</v>
      </c>
      <c r="M112" s="164">
        <f t="shared" si="57"/>
        <v>2.3988250244525996E-2</v>
      </c>
    </row>
    <row r="113" spans="2:13" x14ac:dyDescent="0.25">
      <c r="B113" s="162" t="s">
        <v>113</v>
      </c>
      <c r="C113" s="163">
        <v>3868</v>
      </c>
      <c r="D113" s="163">
        <v>3326</v>
      </c>
      <c r="E113" s="163">
        <v>1861</v>
      </c>
      <c r="F113" s="163">
        <v>4079</v>
      </c>
      <c r="G113" s="163">
        <v>5399</v>
      </c>
      <c r="H113" s="163">
        <v>5111</v>
      </c>
      <c r="I113" s="165">
        <f t="shared" si="61"/>
        <v>-5.3343211705871418E-2</v>
      </c>
      <c r="J113" s="164">
        <f t="shared" si="58"/>
        <v>0.53668069753457615</v>
      </c>
      <c r="K113" s="162">
        <f t="shared" si="59"/>
        <v>-288</v>
      </c>
      <c r="L113" s="163">
        <f t="shared" si="60"/>
        <v>1785</v>
      </c>
      <c r="M113" s="164">
        <f t="shared" si="57"/>
        <v>1.5981743726751268E-3</v>
      </c>
    </row>
    <row r="114" spans="2:13" x14ac:dyDescent="0.25">
      <c r="B114" s="162" t="s">
        <v>116</v>
      </c>
      <c r="C114" s="163">
        <v>8940</v>
      </c>
      <c r="D114" s="163">
        <v>7744</v>
      </c>
      <c r="E114" s="163">
        <v>1351</v>
      </c>
      <c r="F114" s="163">
        <v>6231</v>
      </c>
      <c r="G114" s="163">
        <v>9908</v>
      </c>
      <c r="H114" s="163">
        <v>9298</v>
      </c>
      <c r="I114" s="165">
        <f t="shared" si="61"/>
        <v>-6.1566410981025443E-2</v>
      </c>
      <c r="J114" s="164">
        <f t="shared" si="58"/>
        <v>0.20067148760330578</v>
      </c>
      <c r="K114" s="162">
        <f t="shared" si="59"/>
        <v>-610</v>
      </c>
      <c r="L114" s="163">
        <f t="shared" si="60"/>
        <v>1554</v>
      </c>
      <c r="M114" s="164">
        <f t="shared" si="57"/>
        <v>2.907420332055044E-3</v>
      </c>
    </row>
    <row r="115" spans="2:13" x14ac:dyDescent="0.25">
      <c r="B115" s="162" t="s">
        <v>123</v>
      </c>
      <c r="C115" s="163">
        <v>1206</v>
      </c>
      <c r="D115" s="163">
        <v>798</v>
      </c>
      <c r="E115" s="163">
        <v>891</v>
      </c>
      <c r="F115" s="163">
        <v>4297</v>
      </c>
      <c r="G115" s="163">
        <v>3974</v>
      </c>
      <c r="H115" s="163">
        <v>4038</v>
      </c>
      <c r="I115" s="165">
        <f t="shared" si="61"/>
        <v>1.6104680422747819E-2</v>
      </c>
      <c r="J115" s="164">
        <f t="shared" si="58"/>
        <v>4.0601503759398501</v>
      </c>
      <c r="K115" s="162">
        <f t="shared" si="59"/>
        <v>64</v>
      </c>
      <c r="L115" s="163">
        <f t="shared" si="60"/>
        <v>3240</v>
      </c>
      <c r="M115" s="164">
        <f t="shared" si="57"/>
        <v>1.2626546892706245E-3</v>
      </c>
    </row>
    <row r="116" spans="2:13" x14ac:dyDescent="0.25">
      <c r="B116" s="162" t="s">
        <v>119</v>
      </c>
      <c r="C116" s="163">
        <v>2236</v>
      </c>
      <c r="D116" s="163">
        <v>2385</v>
      </c>
      <c r="E116" s="163">
        <v>2271</v>
      </c>
      <c r="F116" s="163">
        <v>3452</v>
      </c>
      <c r="G116" s="163">
        <v>3657</v>
      </c>
      <c r="H116" s="163">
        <v>3285</v>
      </c>
      <c r="I116" s="165">
        <f t="shared" si="61"/>
        <v>-0.10172272354388845</v>
      </c>
      <c r="J116" s="164">
        <f t="shared" si="58"/>
        <v>0.37735849056603765</v>
      </c>
      <c r="K116" s="162">
        <f t="shared" si="59"/>
        <v>-372</v>
      </c>
      <c r="L116" s="163">
        <f t="shared" si="60"/>
        <v>900</v>
      </c>
      <c r="M116" s="164">
        <f t="shared" si="57"/>
        <v>1.0271967940203076E-3</v>
      </c>
    </row>
    <row r="117" spans="2:13" x14ac:dyDescent="0.25">
      <c r="B117" s="162" t="s">
        <v>128</v>
      </c>
      <c r="C117" s="163">
        <v>315</v>
      </c>
      <c r="D117" s="163">
        <v>247</v>
      </c>
      <c r="E117" s="163">
        <v>223</v>
      </c>
      <c r="F117" s="163">
        <v>484</v>
      </c>
      <c r="G117" s="163">
        <v>797</v>
      </c>
      <c r="H117" s="163">
        <v>839</v>
      </c>
      <c r="I117" s="165">
        <f t="shared" si="61"/>
        <v>5.2697616060225938E-2</v>
      </c>
      <c r="J117" s="164">
        <f t="shared" si="58"/>
        <v>2.3967611336032388</v>
      </c>
      <c r="K117" s="162">
        <f t="shared" si="59"/>
        <v>42</v>
      </c>
      <c r="L117" s="163">
        <f t="shared" si="60"/>
        <v>592</v>
      </c>
      <c r="M117" s="164">
        <f t="shared" si="57"/>
        <v>2.6234950081675432E-4</v>
      </c>
    </row>
    <row r="118" spans="2:13" x14ac:dyDescent="0.25">
      <c r="B118" s="162" t="s">
        <v>131</v>
      </c>
      <c r="C118" s="163">
        <v>874</v>
      </c>
      <c r="D118" s="163">
        <v>696</v>
      </c>
      <c r="E118" s="163">
        <v>534</v>
      </c>
      <c r="F118" s="163">
        <v>645</v>
      </c>
      <c r="G118" s="163">
        <v>414</v>
      </c>
      <c r="H118" s="163">
        <v>1046</v>
      </c>
      <c r="I118" s="165">
        <f t="shared" si="61"/>
        <v>1.5265700483091789</v>
      </c>
      <c r="J118" s="164">
        <f t="shared" si="58"/>
        <v>0.50287356321839072</v>
      </c>
      <c r="K118" s="162">
        <f t="shared" si="59"/>
        <v>632</v>
      </c>
      <c r="L118" s="163">
        <f t="shared" si="60"/>
        <v>350</v>
      </c>
      <c r="M118" s="164">
        <f t="shared" si="57"/>
        <v>3.2707697002899288E-4</v>
      </c>
    </row>
    <row r="119" spans="2:13" x14ac:dyDescent="0.25">
      <c r="B119" s="168" t="s">
        <v>145</v>
      </c>
      <c r="C119" s="169">
        <f t="shared" ref="C119:H119" si="62">C111-SUM(C112:C118)</f>
        <v>6362</v>
      </c>
      <c r="D119" s="169">
        <f t="shared" si="62"/>
        <v>6614</v>
      </c>
      <c r="E119" s="169">
        <f t="shared" si="62"/>
        <v>4983</v>
      </c>
      <c r="F119" s="169">
        <f t="shared" si="62"/>
        <v>18087</v>
      </c>
      <c r="G119" s="169">
        <f t="shared" si="62"/>
        <v>18832</v>
      </c>
      <c r="H119" s="169">
        <f t="shared" si="62"/>
        <v>21600</v>
      </c>
      <c r="I119" s="171">
        <f t="shared" si="61"/>
        <v>0.14698385726423102</v>
      </c>
      <c r="J119" s="170">
        <f t="shared" si="58"/>
        <v>2.2657998185666766</v>
      </c>
      <c r="K119" s="168">
        <f>H119-G119</f>
        <v>2768</v>
      </c>
      <c r="L119" s="169">
        <f t="shared" si="60"/>
        <v>14986</v>
      </c>
      <c r="M119" s="170">
        <f t="shared" si="57"/>
        <v>6.7541707004075014E-3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f>C122+C125</f>
        <v>169824</v>
      </c>
      <c r="D121" s="176">
        <f t="shared" ref="D121:H121" si="63">D122+D125</f>
        <v>159130</v>
      </c>
      <c r="E121" s="176">
        <f t="shared" si="63"/>
        <v>67052</v>
      </c>
      <c r="F121" s="176">
        <f t="shared" si="63"/>
        <v>157983</v>
      </c>
      <c r="G121" s="176">
        <f t="shared" si="63"/>
        <v>174312</v>
      </c>
      <c r="H121" s="176">
        <f t="shared" si="63"/>
        <v>181820</v>
      </c>
      <c r="I121" s="177">
        <f>IFERROR(H121/G121-1,"-")</f>
        <v>4.307219239065585E-2</v>
      </c>
      <c r="J121" s="177">
        <f>IFERROR(H121/D121-1,"-")</f>
        <v>0.14258782127820013</v>
      </c>
      <c r="K121" s="176">
        <f>H121-G121</f>
        <v>7508</v>
      </c>
      <c r="L121" s="176">
        <f>H121-D121</f>
        <v>22690</v>
      </c>
      <c r="M121" s="177">
        <f t="shared" ref="M121:M133" si="64">H121/H$9</f>
        <v>5.6853857256856107E-2</v>
      </c>
    </row>
    <row r="122" spans="2:13" x14ac:dyDescent="0.25">
      <c r="B122" s="157" t="s">
        <v>97</v>
      </c>
      <c r="C122" s="158">
        <v>101126</v>
      </c>
      <c r="D122" s="158">
        <v>87514</v>
      </c>
      <c r="E122" s="158">
        <v>36330</v>
      </c>
      <c r="F122" s="158">
        <v>97242</v>
      </c>
      <c r="G122" s="158">
        <v>108324</v>
      </c>
      <c r="H122" s="158">
        <v>115851</v>
      </c>
      <c r="I122" s="160">
        <f>IFERROR(H122/G122-1,"-")</f>
        <v>6.9485986484989493E-2</v>
      </c>
      <c r="J122" s="159">
        <f t="shared" ref="J122:J133" si="65">IFERROR(H122/D122-1,"-")</f>
        <v>0.32379962063212742</v>
      </c>
      <c r="K122" s="157">
        <f t="shared" ref="K122:K132" si="66">H122-G122</f>
        <v>7527</v>
      </c>
      <c r="L122" s="158">
        <f t="shared" ref="L122:L133" si="67">H122-D122</f>
        <v>28337</v>
      </c>
      <c r="M122" s="159">
        <f t="shared" si="64"/>
        <v>3.6225806935782846E-2</v>
      </c>
    </row>
    <row r="123" spans="2:13" x14ac:dyDescent="0.25">
      <c r="B123" s="162" t="s">
        <v>103</v>
      </c>
      <c r="C123" s="163">
        <v>56527</v>
      </c>
      <c r="D123" s="163">
        <v>44251</v>
      </c>
      <c r="E123" s="163">
        <v>16691</v>
      </c>
      <c r="F123" s="163">
        <v>50706</v>
      </c>
      <c r="G123" s="163">
        <v>48815</v>
      </c>
      <c r="H123" s="163">
        <v>57435</v>
      </c>
      <c r="I123" s="165">
        <f>IFERROR(H123/G123-1,"-")</f>
        <v>0.17658506606575841</v>
      </c>
      <c r="J123" s="164">
        <f t="shared" si="65"/>
        <v>0.29793676979051331</v>
      </c>
      <c r="K123" s="162">
        <f t="shared" si="66"/>
        <v>8620</v>
      </c>
      <c r="L123" s="163">
        <f t="shared" si="67"/>
        <v>13184</v>
      </c>
      <c r="M123" s="164">
        <f t="shared" si="64"/>
        <v>1.7959527508236334E-2</v>
      </c>
    </row>
    <row r="124" spans="2:13" x14ac:dyDescent="0.25">
      <c r="B124" s="162" t="s">
        <v>100</v>
      </c>
      <c r="C124" s="163">
        <v>44599</v>
      </c>
      <c r="D124" s="163">
        <v>43263</v>
      </c>
      <c r="E124" s="163">
        <v>19639</v>
      </c>
      <c r="F124" s="163">
        <v>46536</v>
      </c>
      <c r="G124" s="163">
        <v>59509</v>
      </c>
      <c r="H124" s="163">
        <v>58416</v>
      </c>
      <c r="I124" s="165">
        <f>IFERROR(H124/G124-1,"-")</f>
        <v>-1.8366969702061864E-2</v>
      </c>
      <c r="J124" s="164">
        <f t="shared" si="65"/>
        <v>0.35025310311351499</v>
      </c>
      <c r="K124" s="162">
        <f t="shared" si="66"/>
        <v>-1093</v>
      </c>
      <c r="L124" s="163">
        <f t="shared" si="67"/>
        <v>15153</v>
      </c>
      <c r="M124" s="164">
        <f t="shared" si="64"/>
        <v>1.8266279427546508E-2</v>
      </c>
    </row>
    <row r="125" spans="2:13" x14ac:dyDescent="0.25">
      <c r="B125" s="157" t="s">
        <v>107</v>
      </c>
      <c r="C125" s="158">
        <v>68698</v>
      </c>
      <c r="D125" s="158">
        <v>71616</v>
      </c>
      <c r="E125" s="158">
        <v>30722</v>
      </c>
      <c r="F125" s="158">
        <v>60741</v>
      </c>
      <c r="G125" s="158">
        <v>65988</v>
      </c>
      <c r="H125" s="158">
        <v>65969</v>
      </c>
      <c r="I125" s="160">
        <f>IFERROR(H125/G125-1,"-")</f>
        <v>-2.8793113899494571E-4</v>
      </c>
      <c r="J125" s="159">
        <f t="shared" si="65"/>
        <v>-7.8851094727435234E-2</v>
      </c>
      <c r="K125" s="157">
        <f t="shared" si="66"/>
        <v>-19</v>
      </c>
      <c r="L125" s="158">
        <f t="shared" si="67"/>
        <v>-5647</v>
      </c>
      <c r="M125" s="159">
        <f t="shared" si="64"/>
        <v>2.0628050321073264E-2</v>
      </c>
    </row>
    <row r="126" spans="2:13" x14ac:dyDescent="0.25">
      <c r="B126" s="162" t="s">
        <v>110</v>
      </c>
      <c r="C126" s="163">
        <v>8686</v>
      </c>
      <c r="D126" s="163">
        <v>7655</v>
      </c>
      <c r="E126" s="163">
        <v>3019</v>
      </c>
      <c r="F126" s="163">
        <v>6689</v>
      </c>
      <c r="G126" s="163">
        <v>8681</v>
      </c>
      <c r="H126" s="163">
        <v>7798</v>
      </c>
      <c r="I126" s="165">
        <f t="shared" ref="I126:I133" si="68">IFERROR(H126/G126-1,"-")</f>
        <v>-0.10171639212072336</v>
      </c>
      <c r="J126" s="164">
        <f t="shared" si="65"/>
        <v>1.8680600914434908E-2</v>
      </c>
      <c r="K126" s="162">
        <f t="shared" si="66"/>
        <v>-883</v>
      </c>
      <c r="L126" s="163">
        <f t="shared" si="67"/>
        <v>143</v>
      </c>
      <c r="M126" s="164">
        <f t="shared" si="64"/>
        <v>2.4383807000823007E-3</v>
      </c>
    </row>
    <row r="127" spans="2:13" x14ac:dyDescent="0.25">
      <c r="B127" s="162" t="s">
        <v>113</v>
      </c>
      <c r="C127" s="163">
        <v>7661</v>
      </c>
      <c r="D127" s="163">
        <v>6494</v>
      </c>
      <c r="E127" s="163">
        <v>3185</v>
      </c>
      <c r="F127" s="163">
        <v>6371</v>
      </c>
      <c r="G127" s="163">
        <v>9226</v>
      </c>
      <c r="H127" s="163">
        <v>8815</v>
      </c>
      <c r="I127" s="165">
        <f t="shared" si="68"/>
        <v>-4.4548016475178809E-2</v>
      </c>
      <c r="J127" s="164">
        <f t="shared" si="65"/>
        <v>0.35740683708038179</v>
      </c>
      <c r="K127" s="162">
        <f t="shared" si="66"/>
        <v>-411</v>
      </c>
      <c r="L127" s="163">
        <f t="shared" si="67"/>
        <v>2321</v>
      </c>
      <c r="M127" s="164">
        <f t="shared" si="64"/>
        <v>2.7563895705598209E-3</v>
      </c>
    </row>
    <row r="128" spans="2:13" x14ac:dyDescent="0.25">
      <c r="B128" s="162" t="s">
        <v>116</v>
      </c>
      <c r="C128" s="163">
        <v>4862</v>
      </c>
      <c r="D128" s="163">
        <v>4919</v>
      </c>
      <c r="E128" s="163">
        <v>2224</v>
      </c>
      <c r="F128" s="163">
        <v>5877</v>
      </c>
      <c r="G128" s="163">
        <v>6321</v>
      </c>
      <c r="H128" s="163">
        <v>6241</v>
      </c>
      <c r="I128" s="165">
        <f t="shared" si="68"/>
        <v>-1.2656225280810007E-2</v>
      </c>
      <c r="J128" s="164">
        <f t="shared" si="65"/>
        <v>0.26875381175035584</v>
      </c>
      <c r="K128" s="162">
        <f t="shared" si="66"/>
        <v>-80</v>
      </c>
      <c r="L128" s="163">
        <f t="shared" si="67"/>
        <v>1322</v>
      </c>
      <c r="M128" s="164">
        <f t="shared" si="64"/>
        <v>1.9515175620945934E-3</v>
      </c>
    </row>
    <row r="129" spans="2:13" x14ac:dyDescent="0.25">
      <c r="B129" s="162" t="s">
        <v>123</v>
      </c>
      <c r="C129" s="163">
        <v>1164</v>
      </c>
      <c r="D129" s="163">
        <v>1219</v>
      </c>
      <c r="E129" s="163">
        <v>594</v>
      </c>
      <c r="F129" s="163">
        <v>1853</v>
      </c>
      <c r="G129" s="163">
        <v>1896</v>
      </c>
      <c r="H129" s="163">
        <v>1689</v>
      </c>
      <c r="I129" s="165">
        <f t="shared" si="68"/>
        <v>-0.10917721518987344</v>
      </c>
      <c r="J129" s="164">
        <f t="shared" si="65"/>
        <v>0.38556193601312549</v>
      </c>
      <c r="K129" s="162">
        <f t="shared" si="66"/>
        <v>-207</v>
      </c>
      <c r="L129" s="163">
        <f t="shared" si="67"/>
        <v>470</v>
      </c>
      <c r="M129" s="164">
        <f t="shared" si="64"/>
        <v>5.2813862560130876E-4</v>
      </c>
    </row>
    <row r="130" spans="2:13" x14ac:dyDescent="0.25">
      <c r="B130" s="162" t="s">
        <v>119</v>
      </c>
      <c r="C130" s="163">
        <v>1243</v>
      </c>
      <c r="D130" s="163">
        <v>1035</v>
      </c>
      <c r="E130" s="163">
        <v>578</v>
      </c>
      <c r="F130" s="163">
        <v>1263</v>
      </c>
      <c r="G130" s="163">
        <v>1296</v>
      </c>
      <c r="H130" s="163">
        <v>1391</v>
      </c>
      <c r="I130" s="165">
        <f t="shared" si="68"/>
        <v>7.3302469135802406E-2</v>
      </c>
      <c r="J130" s="164">
        <f t="shared" si="65"/>
        <v>0.34396135265700489</v>
      </c>
      <c r="K130" s="162">
        <f t="shared" si="66"/>
        <v>95</v>
      </c>
      <c r="L130" s="163">
        <f t="shared" si="67"/>
        <v>356</v>
      </c>
      <c r="M130" s="164">
        <f t="shared" si="64"/>
        <v>4.3495608538272385E-4</v>
      </c>
    </row>
    <row r="131" spans="2:13" x14ac:dyDescent="0.25">
      <c r="B131" s="162" t="s">
        <v>128</v>
      </c>
      <c r="C131" s="163">
        <v>1013</v>
      </c>
      <c r="D131" s="163">
        <v>1136</v>
      </c>
      <c r="E131" s="163">
        <v>637</v>
      </c>
      <c r="F131" s="163">
        <v>655</v>
      </c>
      <c r="G131" s="163">
        <v>861</v>
      </c>
      <c r="H131" s="163">
        <v>946</v>
      </c>
      <c r="I131" s="165">
        <f t="shared" si="68"/>
        <v>9.8722415795586604E-2</v>
      </c>
      <c r="J131" s="164">
        <f t="shared" si="65"/>
        <v>-0.16725352112676062</v>
      </c>
      <c r="K131" s="162">
        <f t="shared" si="66"/>
        <v>85</v>
      </c>
      <c r="L131" s="163">
        <f t="shared" si="67"/>
        <v>-190</v>
      </c>
      <c r="M131" s="164">
        <f t="shared" si="64"/>
        <v>2.9580766123081005E-4</v>
      </c>
    </row>
    <row r="132" spans="2:13" x14ac:dyDescent="0.25">
      <c r="B132" s="162" t="s">
        <v>131</v>
      </c>
      <c r="C132" s="163">
        <v>1887</v>
      </c>
      <c r="D132" s="163">
        <v>1688</v>
      </c>
      <c r="E132" s="163">
        <v>1010</v>
      </c>
      <c r="F132" s="163">
        <v>1105</v>
      </c>
      <c r="G132" s="163">
        <v>1564</v>
      </c>
      <c r="H132" s="163">
        <v>1427</v>
      </c>
      <c r="I132" s="165">
        <f t="shared" si="68"/>
        <v>-8.7595907928388783E-2</v>
      </c>
      <c r="J132" s="164">
        <f t="shared" si="65"/>
        <v>-0.15462085308056872</v>
      </c>
      <c r="K132" s="162">
        <f t="shared" si="66"/>
        <v>-137</v>
      </c>
      <c r="L132" s="163">
        <f t="shared" si="67"/>
        <v>-261</v>
      </c>
      <c r="M132" s="164">
        <f t="shared" si="64"/>
        <v>4.4621303655006966E-4</v>
      </c>
    </row>
    <row r="133" spans="2:13" x14ac:dyDescent="0.25">
      <c r="B133" s="168" t="s">
        <v>145</v>
      </c>
      <c r="C133" s="169">
        <f t="shared" ref="C133:H133" si="69">C125-SUM(C126:C132)</f>
        <v>42182</v>
      </c>
      <c r="D133" s="169">
        <f t="shared" si="69"/>
        <v>47470</v>
      </c>
      <c r="E133" s="169">
        <f t="shared" si="69"/>
        <v>19475</v>
      </c>
      <c r="F133" s="169">
        <f t="shared" si="69"/>
        <v>36928</v>
      </c>
      <c r="G133" s="169">
        <f t="shared" si="69"/>
        <v>36143</v>
      </c>
      <c r="H133" s="169">
        <f t="shared" si="69"/>
        <v>37662</v>
      </c>
      <c r="I133" s="171">
        <f t="shared" si="68"/>
        <v>4.2027501867581529E-2</v>
      </c>
      <c r="J133" s="170">
        <f t="shared" si="65"/>
        <v>-0.20661470402359383</v>
      </c>
      <c r="K133" s="168">
        <f>H133-G133</f>
        <v>1519</v>
      </c>
      <c r="L133" s="169">
        <f t="shared" si="67"/>
        <v>-9808</v>
      </c>
      <c r="M133" s="170">
        <f t="shared" si="64"/>
        <v>1.1776647079571635E-2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C136+C139</f>
        <v>129286</v>
      </c>
      <c r="D135" s="176">
        <f t="shared" ref="D135:H135" si="70">D136+D139</f>
        <v>133515</v>
      </c>
      <c r="E135" s="176">
        <f t="shared" si="70"/>
        <v>55367</v>
      </c>
      <c r="F135" s="176">
        <f t="shared" si="70"/>
        <v>157275</v>
      </c>
      <c r="G135" s="176">
        <f t="shared" si="70"/>
        <v>168976</v>
      </c>
      <c r="H135" s="176">
        <f t="shared" si="70"/>
        <v>176312</v>
      </c>
      <c r="I135" s="177">
        <f>IFERROR(H135/G135-1,"-")</f>
        <v>4.3414449389262311E-2</v>
      </c>
      <c r="J135" s="177">
        <f>IFERROR(H135/D135-1,"-")</f>
        <v>0.32054076321012626</v>
      </c>
      <c r="K135" s="176">
        <f>H135-G135</f>
        <v>7336</v>
      </c>
      <c r="L135" s="176">
        <f>H135-D135</f>
        <v>42797</v>
      </c>
      <c r="M135" s="177">
        <f t="shared" ref="M135:M147" si="71">H135/H$9</f>
        <v>5.5131543728252193E-2</v>
      </c>
    </row>
    <row r="136" spans="2:13" x14ac:dyDescent="0.25">
      <c r="B136" s="157" t="s">
        <v>97</v>
      </c>
      <c r="C136" s="158">
        <v>27490</v>
      </c>
      <c r="D136" s="158">
        <v>28853</v>
      </c>
      <c r="E136" s="158">
        <v>11787</v>
      </c>
      <c r="F136" s="158">
        <v>17845</v>
      </c>
      <c r="G136" s="158">
        <v>18970</v>
      </c>
      <c r="H136" s="158">
        <v>16443</v>
      </c>
      <c r="I136" s="160">
        <f>IFERROR(H136/G136-1,"-")</f>
        <v>-0.13321033210332101</v>
      </c>
      <c r="J136" s="159">
        <f t="shared" ref="J136:J147" si="72">IFERROR(H136/D136-1,"-")</f>
        <v>-0.43011125359581326</v>
      </c>
      <c r="K136" s="157">
        <f t="shared" ref="K136:K146" si="73">H136-G136</f>
        <v>-2527</v>
      </c>
      <c r="L136" s="158">
        <f t="shared" ref="L136:L147" si="74">H136-D136</f>
        <v>-12410</v>
      </c>
      <c r="M136" s="159">
        <f t="shared" si="71"/>
        <v>5.1416124456852104E-3</v>
      </c>
    </row>
    <row r="137" spans="2:13" x14ac:dyDescent="0.25">
      <c r="B137" s="162" t="s">
        <v>103</v>
      </c>
      <c r="C137" s="163">
        <v>18122</v>
      </c>
      <c r="D137" s="163">
        <v>14702</v>
      </c>
      <c r="E137" s="163">
        <v>7683</v>
      </c>
      <c r="F137" s="163">
        <v>12496</v>
      </c>
      <c r="G137" s="163">
        <v>12229</v>
      </c>
      <c r="H137" s="163">
        <v>10288</v>
      </c>
      <c r="I137" s="165">
        <f>IFERROR(H137/G137-1,"-")</f>
        <v>-0.15872107285959602</v>
      </c>
      <c r="J137" s="164">
        <f t="shared" si="72"/>
        <v>-0.30023126105291797</v>
      </c>
      <c r="K137" s="162">
        <f t="shared" si="73"/>
        <v>-1941</v>
      </c>
      <c r="L137" s="163">
        <f t="shared" si="74"/>
        <v>-4414</v>
      </c>
      <c r="M137" s="164">
        <f t="shared" si="71"/>
        <v>3.2169864891570545E-3</v>
      </c>
    </row>
    <row r="138" spans="2:13" x14ac:dyDescent="0.25">
      <c r="B138" s="162" t="s">
        <v>100</v>
      </c>
      <c r="C138" s="163">
        <v>9368</v>
      </c>
      <c r="D138" s="163">
        <v>14151</v>
      </c>
      <c r="E138" s="163">
        <v>4104</v>
      </c>
      <c r="F138" s="163">
        <v>5349</v>
      </c>
      <c r="G138" s="163">
        <v>6741</v>
      </c>
      <c r="H138" s="163">
        <v>6155</v>
      </c>
      <c r="I138" s="165">
        <f>IFERROR(H138/G138-1,"-")</f>
        <v>-8.6930722444741093E-2</v>
      </c>
      <c r="J138" s="164">
        <f t="shared" si="72"/>
        <v>-0.56504840647304078</v>
      </c>
      <c r="K138" s="162">
        <f t="shared" si="73"/>
        <v>-586</v>
      </c>
      <c r="L138" s="163">
        <f t="shared" si="74"/>
        <v>-7996</v>
      </c>
      <c r="M138" s="164">
        <f t="shared" si="71"/>
        <v>1.9246259565281561E-3</v>
      </c>
    </row>
    <row r="139" spans="2:13" x14ac:dyDescent="0.25">
      <c r="B139" s="157" t="s">
        <v>107</v>
      </c>
      <c r="C139" s="158">
        <v>101796</v>
      </c>
      <c r="D139" s="158">
        <v>104662</v>
      </c>
      <c r="E139" s="158">
        <v>43580</v>
      </c>
      <c r="F139" s="158">
        <v>139430</v>
      </c>
      <c r="G139" s="158">
        <v>150006</v>
      </c>
      <c r="H139" s="158">
        <v>159869</v>
      </c>
      <c r="I139" s="160">
        <f>IFERROR(H139/G139-1,"-")</f>
        <v>6.5750703305201164E-2</v>
      </c>
      <c r="J139" s="159">
        <f t="shared" si="72"/>
        <v>0.52747893218168973</v>
      </c>
      <c r="K139" s="157">
        <f t="shared" si="73"/>
        <v>9863</v>
      </c>
      <c r="L139" s="158">
        <f t="shared" si="74"/>
        <v>55207</v>
      </c>
      <c r="M139" s="159">
        <f t="shared" si="71"/>
        <v>4.9989931282566985E-2</v>
      </c>
    </row>
    <row r="140" spans="2:13" x14ac:dyDescent="0.25">
      <c r="B140" s="162" t="s">
        <v>110</v>
      </c>
      <c r="C140" s="163">
        <v>48281</v>
      </c>
      <c r="D140" s="163">
        <v>50071</v>
      </c>
      <c r="E140" s="163">
        <v>15952</v>
      </c>
      <c r="F140" s="163">
        <v>61036</v>
      </c>
      <c r="G140" s="163">
        <v>65615</v>
      </c>
      <c r="H140" s="163">
        <v>72783</v>
      </c>
      <c r="I140" s="165">
        <f t="shared" ref="I140:I147" si="75">IFERROR(H140/G140-1,"-")</f>
        <v>0.1092433132667836</v>
      </c>
      <c r="J140" s="164">
        <f t="shared" si="72"/>
        <v>0.45359589383076027</v>
      </c>
      <c r="K140" s="162">
        <f t="shared" si="73"/>
        <v>7168</v>
      </c>
      <c r="L140" s="163">
        <f t="shared" si="74"/>
        <v>22712</v>
      </c>
      <c r="M140" s="164">
        <f t="shared" si="71"/>
        <v>2.2758741022581443E-2</v>
      </c>
    </row>
    <row r="141" spans="2:13" x14ac:dyDescent="0.25">
      <c r="B141" s="162" t="s">
        <v>113</v>
      </c>
      <c r="C141" s="163">
        <v>8636</v>
      </c>
      <c r="D141" s="163">
        <v>8942</v>
      </c>
      <c r="E141" s="163">
        <v>3597</v>
      </c>
      <c r="F141" s="163">
        <v>8746</v>
      </c>
      <c r="G141" s="163">
        <v>12856</v>
      </c>
      <c r="H141" s="163">
        <v>13363</v>
      </c>
      <c r="I141" s="165">
        <f t="shared" si="75"/>
        <v>3.9436838830118282E-2</v>
      </c>
      <c r="J141" s="164">
        <f t="shared" si="72"/>
        <v>0.49440840975173339</v>
      </c>
      <c r="K141" s="162">
        <f t="shared" si="73"/>
        <v>507</v>
      </c>
      <c r="L141" s="163">
        <f t="shared" si="74"/>
        <v>4421</v>
      </c>
      <c r="M141" s="164">
        <f t="shared" si="71"/>
        <v>4.178517734701178E-3</v>
      </c>
    </row>
    <row r="142" spans="2:13" x14ac:dyDescent="0.25">
      <c r="B142" s="162" t="s">
        <v>116</v>
      </c>
      <c r="C142" s="163">
        <v>13095</v>
      </c>
      <c r="D142" s="163">
        <v>12570</v>
      </c>
      <c r="E142" s="163">
        <v>4152</v>
      </c>
      <c r="F142" s="163">
        <v>17705</v>
      </c>
      <c r="G142" s="163">
        <v>16022</v>
      </c>
      <c r="H142" s="163">
        <v>16112</v>
      </c>
      <c r="I142" s="165">
        <f t="shared" si="75"/>
        <v>5.6172762451629499E-3</v>
      </c>
      <c r="J142" s="164">
        <f t="shared" si="72"/>
        <v>0.28178202068416858</v>
      </c>
      <c r="K142" s="162">
        <f t="shared" si="73"/>
        <v>90</v>
      </c>
      <c r="L142" s="163">
        <f t="shared" si="74"/>
        <v>3542</v>
      </c>
      <c r="M142" s="164">
        <f t="shared" si="71"/>
        <v>5.0381110335632256E-3</v>
      </c>
    </row>
    <row r="143" spans="2:13" x14ac:dyDescent="0.25">
      <c r="B143" s="162" t="s">
        <v>123</v>
      </c>
      <c r="C143" s="163">
        <v>2203</v>
      </c>
      <c r="D143" s="163">
        <v>1965</v>
      </c>
      <c r="E143" s="163">
        <v>562</v>
      </c>
      <c r="F143" s="163">
        <v>6612</v>
      </c>
      <c r="G143" s="163">
        <v>5654</v>
      </c>
      <c r="H143" s="163">
        <v>3805</v>
      </c>
      <c r="I143" s="165">
        <f t="shared" si="75"/>
        <v>-0.32702511496285813</v>
      </c>
      <c r="J143" s="164">
        <f t="shared" si="72"/>
        <v>0.93638676844783708</v>
      </c>
      <c r="K143" s="162">
        <f t="shared" si="73"/>
        <v>-1849</v>
      </c>
      <c r="L143" s="163">
        <f t="shared" si="74"/>
        <v>1840</v>
      </c>
      <c r="M143" s="164">
        <f t="shared" si="71"/>
        <v>1.1897971997708585E-3</v>
      </c>
    </row>
    <row r="144" spans="2:13" x14ac:dyDescent="0.25">
      <c r="B144" s="162" t="s">
        <v>119</v>
      </c>
      <c r="C144" s="163">
        <v>2695</v>
      </c>
      <c r="D144" s="163">
        <v>2687</v>
      </c>
      <c r="E144" s="163">
        <v>1346</v>
      </c>
      <c r="F144" s="163">
        <v>2635</v>
      </c>
      <c r="G144" s="163">
        <v>3343</v>
      </c>
      <c r="H144" s="163">
        <v>3755</v>
      </c>
      <c r="I144" s="165">
        <f t="shared" si="75"/>
        <v>0.12324259647023639</v>
      </c>
      <c r="J144" s="164">
        <f t="shared" si="72"/>
        <v>0.39746929661332331</v>
      </c>
      <c r="K144" s="162">
        <f t="shared" si="73"/>
        <v>412</v>
      </c>
      <c r="L144" s="163">
        <f t="shared" si="74"/>
        <v>1068</v>
      </c>
      <c r="M144" s="164">
        <f t="shared" si="71"/>
        <v>1.1741625453717671E-3</v>
      </c>
    </row>
    <row r="145" spans="2:13" x14ac:dyDescent="0.25">
      <c r="B145" s="162" t="s">
        <v>128</v>
      </c>
      <c r="C145" s="163">
        <v>807</v>
      </c>
      <c r="D145" s="163">
        <v>963</v>
      </c>
      <c r="E145" s="163">
        <v>1581</v>
      </c>
      <c r="F145" s="163">
        <v>1657</v>
      </c>
      <c r="G145" s="163">
        <v>1964</v>
      </c>
      <c r="H145" s="163">
        <v>1842</v>
      </c>
      <c r="I145" s="165">
        <f t="shared" si="75"/>
        <v>-6.2118126272912466E-2</v>
      </c>
      <c r="J145" s="164">
        <f t="shared" si="72"/>
        <v>0.91277258566978192</v>
      </c>
      <c r="K145" s="162">
        <f t="shared" si="73"/>
        <v>-122</v>
      </c>
      <c r="L145" s="163">
        <f t="shared" si="74"/>
        <v>879</v>
      </c>
      <c r="M145" s="164">
        <f t="shared" si="71"/>
        <v>5.7598066806252861E-4</v>
      </c>
    </row>
    <row r="146" spans="2:13" x14ac:dyDescent="0.25">
      <c r="B146" s="162" t="s">
        <v>131</v>
      </c>
      <c r="C146" s="163">
        <v>4018</v>
      </c>
      <c r="D146" s="163">
        <v>3193</v>
      </c>
      <c r="E146" s="163">
        <v>3280</v>
      </c>
      <c r="F146" s="163">
        <v>742</v>
      </c>
      <c r="G146" s="163">
        <v>1329</v>
      </c>
      <c r="H146" s="163">
        <v>1170</v>
      </c>
      <c r="I146" s="165">
        <f t="shared" si="75"/>
        <v>-0.11963882618510158</v>
      </c>
      <c r="J146" s="164">
        <f t="shared" si="72"/>
        <v>-0.63357344190416542</v>
      </c>
      <c r="K146" s="162">
        <f t="shared" si="73"/>
        <v>-159</v>
      </c>
      <c r="L146" s="163">
        <f t="shared" si="74"/>
        <v>-2023</v>
      </c>
      <c r="M146" s="164">
        <f t="shared" si="71"/>
        <v>3.6585091293873966E-4</v>
      </c>
    </row>
    <row r="147" spans="2:13" x14ac:dyDescent="0.25">
      <c r="B147" s="168" t="s">
        <v>145</v>
      </c>
      <c r="C147" s="169">
        <f t="shared" ref="C147:H147" si="76">C139-SUM(C140:C146)</f>
        <v>22061</v>
      </c>
      <c r="D147" s="169">
        <f t="shared" si="76"/>
        <v>24271</v>
      </c>
      <c r="E147" s="169">
        <f t="shared" si="76"/>
        <v>13110</v>
      </c>
      <c r="F147" s="169">
        <f t="shared" si="76"/>
        <v>40297</v>
      </c>
      <c r="G147" s="169">
        <f t="shared" si="76"/>
        <v>43223</v>
      </c>
      <c r="H147" s="169">
        <f t="shared" si="76"/>
        <v>47039</v>
      </c>
      <c r="I147" s="171">
        <f t="shared" si="75"/>
        <v>8.8286329037780886E-2</v>
      </c>
      <c r="J147" s="170">
        <f t="shared" si="72"/>
        <v>0.93807424498372538</v>
      </c>
      <c r="K147" s="168">
        <f>H147-G147</f>
        <v>3816</v>
      </c>
      <c r="L147" s="169">
        <f t="shared" si="74"/>
        <v>22768</v>
      </c>
      <c r="M147" s="170">
        <f t="shared" si="71"/>
        <v>1.4708770165577244E-2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C150+C153</f>
        <v>91875</v>
      </c>
      <c r="D149" s="176">
        <f t="shared" ref="D149:H149" si="77">D150+D153</f>
        <v>92030</v>
      </c>
      <c r="E149" s="176">
        <f t="shared" si="77"/>
        <v>30427</v>
      </c>
      <c r="F149" s="176">
        <f t="shared" si="77"/>
        <v>78991</v>
      </c>
      <c r="G149" s="176">
        <f t="shared" si="77"/>
        <v>82998</v>
      </c>
      <c r="H149" s="176">
        <f t="shared" si="77"/>
        <v>86316</v>
      </c>
      <c r="I149" s="177">
        <f>IFERROR(H149/G149-1,"-")</f>
        <v>3.9976866912455611E-2</v>
      </c>
      <c r="J149" s="177">
        <f>IFERROR(H149/D149-1,"-")</f>
        <v>-6.2088449418667868E-2</v>
      </c>
      <c r="K149" s="176">
        <f>H149-G149</f>
        <v>3318</v>
      </c>
      <c r="L149" s="176">
        <f>H149-D149</f>
        <v>-5714</v>
      </c>
      <c r="M149" s="177">
        <f t="shared" ref="M149:M161" si="78">H149/H$9</f>
        <v>2.6990416582239534E-2</v>
      </c>
    </row>
    <row r="150" spans="2:13" x14ac:dyDescent="0.25">
      <c r="B150" s="157" t="s">
        <v>97</v>
      </c>
      <c r="C150" s="158">
        <v>38967</v>
      </c>
      <c r="D150" s="158">
        <v>41635</v>
      </c>
      <c r="E150" s="158">
        <v>13736</v>
      </c>
      <c r="F150" s="158">
        <v>43308</v>
      </c>
      <c r="G150" s="158">
        <v>44260</v>
      </c>
      <c r="H150" s="158">
        <v>40512</v>
      </c>
      <c r="I150" s="160">
        <f>IFERROR(H150/G150-1,"-")</f>
        <v>-8.4681427925892505E-2</v>
      </c>
      <c r="J150" s="159">
        <f t="shared" ref="J150:J161" si="79">IFERROR(H150/D150-1,"-")</f>
        <v>-2.6972499099315428E-2</v>
      </c>
      <c r="K150" s="157">
        <f t="shared" ref="K150:K160" si="80">H150-G150</f>
        <v>-3748</v>
      </c>
      <c r="L150" s="158">
        <f t="shared" ref="L150:L161" si="81">H150-D150</f>
        <v>-1123</v>
      </c>
      <c r="M150" s="159">
        <f t="shared" si="78"/>
        <v>1.2667822380319847E-2</v>
      </c>
    </row>
    <row r="151" spans="2:13" x14ac:dyDescent="0.25">
      <c r="B151" s="162" t="s">
        <v>103</v>
      </c>
      <c r="C151" s="163">
        <v>24010</v>
      </c>
      <c r="D151" s="163">
        <v>25217</v>
      </c>
      <c r="E151" s="163">
        <v>7506</v>
      </c>
      <c r="F151" s="163">
        <v>31628</v>
      </c>
      <c r="G151" s="163">
        <v>32698</v>
      </c>
      <c r="H151" s="163">
        <v>28035</v>
      </c>
      <c r="I151" s="165">
        <f>IFERROR(H151/G151-1,"-")</f>
        <v>-0.14260811058780354</v>
      </c>
      <c r="J151" s="164">
        <f t="shared" si="79"/>
        <v>0.11175000991394701</v>
      </c>
      <c r="K151" s="162">
        <f t="shared" si="80"/>
        <v>-4663</v>
      </c>
      <c r="L151" s="163">
        <f t="shared" si="81"/>
        <v>2818</v>
      </c>
      <c r="M151" s="164">
        <f t="shared" si="78"/>
        <v>8.7663507215705698E-3</v>
      </c>
    </row>
    <row r="152" spans="2:13" x14ac:dyDescent="0.25">
      <c r="B152" s="162" t="s">
        <v>100</v>
      </c>
      <c r="C152" s="163">
        <v>14957</v>
      </c>
      <c r="D152" s="163">
        <v>16418</v>
      </c>
      <c r="E152" s="163">
        <v>6230</v>
      </c>
      <c r="F152" s="163">
        <v>11680</v>
      </c>
      <c r="G152" s="163">
        <v>11562</v>
      </c>
      <c r="H152" s="163">
        <v>12477</v>
      </c>
      <c r="I152" s="165">
        <f>IFERROR(H152/G152-1,"-")</f>
        <v>7.9138557343020333E-2</v>
      </c>
      <c r="J152" s="164">
        <f t="shared" si="79"/>
        <v>-0.24004141795590206</v>
      </c>
      <c r="K152" s="162">
        <f t="shared" si="80"/>
        <v>915</v>
      </c>
      <c r="L152" s="163">
        <f t="shared" si="81"/>
        <v>-3941</v>
      </c>
      <c r="M152" s="164">
        <f t="shared" si="78"/>
        <v>3.9014716587492779E-3</v>
      </c>
    </row>
    <row r="153" spans="2:13" x14ac:dyDescent="0.25">
      <c r="B153" s="157" t="s">
        <v>107</v>
      </c>
      <c r="C153" s="158">
        <v>52908</v>
      </c>
      <c r="D153" s="158">
        <v>50395</v>
      </c>
      <c r="E153" s="158">
        <v>16691</v>
      </c>
      <c r="F153" s="158">
        <v>35683</v>
      </c>
      <c r="G153" s="158">
        <v>38738</v>
      </c>
      <c r="H153" s="158">
        <v>45804</v>
      </c>
      <c r="I153" s="160">
        <f>IFERROR(H153/G153-1,"-")</f>
        <v>0.18240487376736025</v>
      </c>
      <c r="J153" s="159">
        <f t="shared" si="79"/>
        <v>-9.1100307570195493E-2</v>
      </c>
      <c r="K153" s="157">
        <f t="shared" si="80"/>
        <v>7066</v>
      </c>
      <c r="L153" s="158">
        <f t="shared" si="81"/>
        <v>-4591</v>
      </c>
      <c r="M153" s="159">
        <f t="shared" si="78"/>
        <v>1.4322594201919685E-2</v>
      </c>
    </row>
    <row r="154" spans="2:13" x14ac:dyDescent="0.25">
      <c r="B154" s="162" t="s">
        <v>110</v>
      </c>
      <c r="C154" s="163">
        <v>16433</v>
      </c>
      <c r="D154" s="163">
        <v>15957</v>
      </c>
      <c r="E154" s="163">
        <v>4971</v>
      </c>
      <c r="F154" s="163">
        <v>13562</v>
      </c>
      <c r="G154" s="163">
        <v>13219</v>
      </c>
      <c r="H154" s="163">
        <v>14840</v>
      </c>
      <c r="I154" s="165">
        <f t="shared" ref="I154:I161" si="82">IFERROR(H154/G154-1,"-")</f>
        <v>0.12262652242983574</v>
      </c>
      <c r="J154" s="164">
        <f t="shared" si="79"/>
        <v>-7.0000626684213807E-2</v>
      </c>
      <c r="K154" s="162">
        <f t="shared" si="80"/>
        <v>1621</v>
      </c>
      <c r="L154" s="163">
        <f t="shared" si="81"/>
        <v>-1117</v>
      </c>
      <c r="M154" s="164">
        <f t="shared" si="78"/>
        <v>4.6403654256503392E-3</v>
      </c>
    </row>
    <row r="155" spans="2:13" x14ac:dyDescent="0.25">
      <c r="B155" s="162" t="s">
        <v>113</v>
      </c>
      <c r="C155" s="163">
        <v>15080</v>
      </c>
      <c r="D155" s="163">
        <v>12139</v>
      </c>
      <c r="E155" s="163">
        <v>4075</v>
      </c>
      <c r="F155" s="163">
        <v>6586</v>
      </c>
      <c r="G155" s="163">
        <v>6774</v>
      </c>
      <c r="H155" s="163">
        <v>6659</v>
      </c>
      <c r="I155" s="165">
        <f t="shared" si="82"/>
        <v>-1.6976675524062568E-2</v>
      </c>
      <c r="J155" s="164">
        <f t="shared" si="79"/>
        <v>-0.4514375154460829</v>
      </c>
      <c r="K155" s="162">
        <f t="shared" si="80"/>
        <v>-115</v>
      </c>
      <c r="L155" s="163">
        <f t="shared" si="81"/>
        <v>-5480</v>
      </c>
      <c r="M155" s="164">
        <f t="shared" si="78"/>
        <v>2.0822232728709977E-3</v>
      </c>
    </row>
    <row r="156" spans="2:13" x14ac:dyDescent="0.25">
      <c r="B156" s="162" t="s">
        <v>116</v>
      </c>
      <c r="C156" s="163">
        <v>8312</v>
      </c>
      <c r="D156" s="163">
        <v>7619</v>
      </c>
      <c r="E156" s="163">
        <v>1941</v>
      </c>
      <c r="F156" s="163">
        <v>4498</v>
      </c>
      <c r="G156" s="163">
        <v>6381</v>
      </c>
      <c r="H156" s="163">
        <v>8091</v>
      </c>
      <c r="I156" s="165">
        <f t="shared" si="82"/>
        <v>0.26798307475317351</v>
      </c>
      <c r="J156" s="164">
        <f t="shared" si="79"/>
        <v>6.1950387189919853E-2</v>
      </c>
      <c r="K156" s="162">
        <f t="shared" si="80"/>
        <v>1710</v>
      </c>
      <c r="L156" s="163">
        <f t="shared" si="81"/>
        <v>472</v>
      </c>
      <c r="M156" s="164">
        <f t="shared" si="78"/>
        <v>2.5299997748609768E-3</v>
      </c>
    </row>
    <row r="157" spans="2:13" x14ac:dyDescent="0.25">
      <c r="B157" s="162" t="s">
        <v>123</v>
      </c>
      <c r="C157" s="163">
        <v>912</v>
      </c>
      <c r="D157" s="163">
        <v>1008</v>
      </c>
      <c r="E157" s="163">
        <v>538</v>
      </c>
      <c r="F157" s="163">
        <v>1073</v>
      </c>
      <c r="G157" s="163">
        <v>981</v>
      </c>
      <c r="H157" s="163">
        <v>1306</v>
      </c>
      <c r="I157" s="165">
        <f t="shared" si="82"/>
        <v>0.33129459734964328</v>
      </c>
      <c r="J157" s="164">
        <f t="shared" si="79"/>
        <v>0.29563492063492069</v>
      </c>
      <c r="K157" s="162">
        <f t="shared" si="80"/>
        <v>325</v>
      </c>
      <c r="L157" s="163">
        <f t="shared" si="81"/>
        <v>298</v>
      </c>
      <c r="M157" s="164">
        <f t="shared" si="78"/>
        <v>4.083771729042684E-4</v>
      </c>
    </row>
    <row r="158" spans="2:13" x14ac:dyDescent="0.25">
      <c r="B158" s="162" t="s">
        <v>119</v>
      </c>
      <c r="C158" s="163">
        <v>1693</v>
      </c>
      <c r="D158" s="163">
        <v>2306</v>
      </c>
      <c r="E158" s="163">
        <v>1049</v>
      </c>
      <c r="F158" s="163">
        <v>2288</v>
      </c>
      <c r="G158" s="163">
        <v>2061</v>
      </c>
      <c r="H158" s="163">
        <v>2535</v>
      </c>
      <c r="I158" s="165">
        <f t="shared" si="82"/>
        <v>0.22998544395924303</v>
      </c>
      <c r="J158" s="164">
        <f t="shared" si="79"/>
        <v>9.9306157849089249E-2</v>
      </c>
      <c r="K158" s="162">
        <f t="shared" si="80"/>
        <v>474</v>
      </c>
      <c r="L158" s="163">
        <f t="shared" si="81"/>
        <v>229</v>
      </c>
      <c r="M158" s="164">
        <f t="shared" si="78"/>
        <v>7.9267697803393593E-4</v>
      </c>
    </row>
    <row r="159" spans="2:13" x14ac:dyDescent="0.25">
      <c r="B159" s="162" t="s">
        <v>128</v>
      </c>
      <c r="C159" s="163">
        <v>281</v>
      </c>
      <c r="D159" s="163">
        <v>320</v>
      </c>
      <c r="E159" s="163">
        <v>217</v>
      </c>
      <c r="F159" s="163">
        <v>277</v>
      </c>
      <c r="G159" s="163">
        <v>267</v>
      </c>
      <c r="H159" s="163">
        <v>285</v>
      </c>
      <c r="I159" s="165">
        <f t="shared" si="82"/>
        <v>6.7415730337078594E-2</v>
      </c>
      <c r="J159" s="164">
        <f t="shared" si="79"/>
        <v>-0.109375</v>
      </c>
      <c r="K159" s="162">
        <f t="shared" si="80"/>
        <v>18</v>
      </c>
      <c r="L159" s="163">
        <f t="shared" si="81"/>
        <v>-35</v>
      </c>
      <c r="M159" s="164">
        <f t="shared" si="78"/>
        <v>8.9117530074821202E-5</v>
      </c>
    </row>
    <row r="160" spans="2:13" x14ac:dyDescent="0.25">
      <c r="B160" s="162" t="s">
        <v>131</v>
      </c>
      <c r="C160" s="163">
        <v>775</v>
      </c>
      <c r="D160" s="163">
        <v>576</v>
      </c>
      <c r="E160" s="163">
        <v>277</v>
      </c>
      <c r="F160" s="163">
        <v>403</v>
      </c>
      <c r="G160" s="163">
        <v>540</v>
      </c>
      <c r="H160" s="163">
        <v>396</v>
      </c>
      <c r="I160" s="165">
        <f t="shared" si="82"/>
        <v>-0.26666666666666672</v>
      </c>
      <c r="J160" s="164">
        <f t="shared" si="79"/>
        <v>-0.3125</v>
      </c>
      <c r="K160" s="162">
        <f t="shared" si="80"/>
        <v>-144</v>
      </c>
      <c r="L160" s="163">
        <f t="shared" si="81"/>
        <v>-180</v>
      </c>
      <c r="M160" s="164">
        <f t="shared" si="78"/>
        <v>1.2382646284080421E-4</v>
      </c>
    </row>
    <row r="161" spans="2:13" x14ac:dyDescent="0.25">
      <c r="B161" s="168" t="s">
        <v>145</v>
      </c>
      <c r="C161" s="169">
        <f t="shared" ref="C161:H161" si="83">C153-SUM(C154:C160)</f>
        <v>9422</v>
      </c>
      <c r="D161" s="169">
        <f t="shared" si="83"/>
        <v>10470</v>
      </c>
      <c r="E161" s="169">
        <f t="shared" si="83"/>
        <v>3623</v>
      </c>
      <c r="F161" s="169">
        <f t="shared" si="83"/>
        <v>6996</v>
      </c>
      <c r="G161" s="169">
        <f t="shared" si="83"/>
        <v>8515</v>
      </c>
      <c r="H161" s="169">
        <f t="shared" si="83"/>
        <v>11692</v>
      </c>
      <c r="I161" s="171">
        <f t="shared" si="82"/>
        <v>0.37310628302994719</v>
      </c>
      <c r="J161" s="170">
        <f t="shared" si="79"/>
        <v>0.11671442215854833</v>
      </c>
      <c r="K161" s="168">
        <f>H161-G161</f>
        <v>3177</v>
      </c>
      <c r="L161" s="169">
        <f t="shared" si="81"/>
        <v>1222</v>
      </c>
      <c r="M161" s="170">
        <f t="shared" si="78"/>
        <v>3.6560075846835422E-3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F09D35-A135-41B9-8A84-DE39A4A4C29F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67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67"/>
      <c r="D4" s="267"/>
      <c r="E4" s="267"/>
      <c r="F4" s="267"/>
      <c r="G4" s="267"/>
      <c r="H4" s="267"/>
      <c r="I4" s="267"/>
      <c r="J4" s="267"/>
      <c r="K4" s="142"/>
      <c r="L4" s="142"/>
      <c r="M4" s="142"/>
      <c r="P4" s="141" t="s">
        <v>262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299" t="s">
        <v>43</v>
      </c>
      <c r="D6" s="300"/>
      <c r="E6" s="300"/>
      <c r="F6" s="300"/>
      <c r="G6" s="300"/>
      <c r="H6" s="300"/>
      <c r="I6" s="300"/>
      <c r="J6" s="300"/>
      <c r="K6" s="300"/>
      <c r="L6" s="300"/>
      <c r="M6" s="300"/>
      <c r="P6" s="143"/>
      <c r="Q6" s="299" t="s">
        <v>43</v>
      </c>
      <c r="R6" s="300"/>
      <c r="S6" s="300"/>
      <c r="T6" s="300"/>
      <c r="U6" s="300"/>
      <c r="V6" s="300"/>
      <c r="W6" s="300"/>
      <c r="X6" s="300"/>
      <c r="Y6" s="300"/>
      <c r="Z6" s="300"/>
      <c r="AA6" s="300"/>
    </row>
    <row r="7" spans="1:27" s="144" customFormat="1" ht="72" customHeight="1" x14ac:dyDescent="0.25">
      <c r="B7" s="145"/>
      <c r="C7" s="172" t="s">
        <v>255</v>
      </c>
      <c r="D7" s="172" t="s">
        <v>256</v>
      </c>
      <c r="E7" s="172" t="s">
        <v>257</v>
      </c>
      <c r="F7" s="172" t="s">
        <v>258</v>
      </c>
      <c r="G7" s="172" t="s">
        <v>259</v>
      </c>
      <c r="H7" s="172" t="s">
        <v>260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255</v>
      </c>
      <c r="R7" s="172" t="s">
        <v>256</v>
      </c>
      <c r="S7" s="172" t="s">
        <v>257</v>
      </c>
      <c r="T7" s="172" t="s">
        <v>258</v>
      </c>
      <c r="U7" s="172" t="s">
        <v>259</v>
      </c>
      <c r="V7" s="172" t="s">
        <v>260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47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1003834</v>
      </c>
      <c r="D9" s="176">
        <f t="shared" ref="D9:H9" si="0">D10+D13</f>
        <v>967793</v>
      </c>
      <c r="E9" s="176">
        <f t="shared" si="0"/>
        <v>303151</v>
      </c>
      <c r="F9" s="176">
        <f t="shared" si="0"/>
        <v>721826</v>
      </c>
      <c r="G9" s="176">
        <f t="shared" si="0"/>
        <v>817155</v>
      </c>
      <c r="H9" s="176">
        <f t="shared" si="0"/>
        <v>897594</v>
      </c>
      <c r="I9" s="177">
        <f>IFERROR(H9/G9-1,"-")</f>
        <v>9.8437872863777365E-2</v>
      </c>
      <c r="J9" s="177">
        <f>IFERROR(H9/D9-1,"-")</f>
        <v>-7.2535139229153334E-2</v>
      </c>
      <c r="K9" s="176">
        <f>H9-G9</f>
        <v>80439</v>
      </c>
      <c r="L9" s="176">
        <f>H9-D9</f>
        <v>-70199</v>
      </c>
      <c r="M9" s="177">
        <f t="shared" ref="M9:M21" si="1">H9/H$9</f>
        <v>1</v>
      </c>
      <c r="P9" s="154" t="s">
        <v>68</v>
      </c>
      <c r="Q9" s="176" t="e">
        <f>Q10+Q13</f>
        <v>#REF!</v>
      </c>
      <c r="R9" s="176" t="e">
        <f t="shared" ref="R9:V9" si="2">R10+R13</f>
        <v>#REF!</v>
      </c>
      <c r="S9" s="176" t="e">
        <f t="shared" si="2"/>
        <v>#REF!</v>
      </c>
      <c r="T9" s="176" t="e">
        <f t="shared" si="2"/>
        <v>#REF!</v>
      </c>
      <c r="U9" s="176" t="e">
        <f t="shared" si="2"/>
        <v>#REF!</v>
      </c>
      <c r="V9" s="176" t="e">
        <f t="shared" si="2"/>
        <v>#REF!</v>
      </c>
      <c r="W9" s="177" t="str">
        <f>IFERROR(V9/U9-1,"-")</f>
        <v>-</v>
      </c>
      <c r="X9" s="177" t="str">
        <f>IFERROR(V9/R9-1,"-")</f>
        <v>-</v>
      </c>
      <c r="Y9" s="176" t="e">
        <f>V9-U9</f>
        <v>#REF!</v>
      </c>
      <c r="Z9" s="176" t="e">
        <f>V9-R9</f>
        <v>#REF!</v>
      </c>
      <c r="AA9" s="177" t="e">
        <f t="shared" ref="AA9:AA21" si="3">V9/V$9</f>
        <v>#REF!</v>
      </c>
    </row>
    <row r="10" spans="1:27" x14ac:dyDescent="0.25">
      <c r="A10" s="161" t="s">
        <v>103</v>
      </c>
      <c r="B10" s="157" t="s">
        <v>97</v>
      </c>
      <c r="C10" s="158">
        <v>165326</v>
      </c>
      <c r="D10" s="158">
        <v>153883</v>
      </c>
      <c r="E10" s="158">
        <v>59454</v>
      </c>
      <c r="F10" s="158">
        <v>128004</v>
      </c>
      <c r="G10" s="158">
        <v>133108</v>
      </c>
      <c r="H10" s="158">
        <v>140162</v>
      </c>
      <c r="I10" s="160">
        <f>IFERROR(H10/G10-1,"-")</f>
        <v>5.2994560807765101E-2</v>
      </c>
      <c r="J10" s="159">
        <f t="shared" ref="J10:J21" si="4">IFERROR(H10/D10-1,"-")</f>
        <v>-8.9165144947785047E-2</v>
      </c>
      <c r="K10" s="157">
        <f t="shared" ref="K10:K20" si="5">H10-G10</f>
        <v>7054</v>
      </c>
      <c r="L10" s="158">
        <f t="shared" ref="L10:L21" si="6">H10-D10</f>
        <v>-13721</v>
      </c>
      <c r="M10" s="159">
        <f t="shared" si="1"/>
        <v>0.15615300458782033</v>
      </c>
      <c r="P10" s="157" t="s">
        <v>97</v>
      </c>
      <c r="Q10" s="158" t="e">
        <v>#REF!</v>
      </c>
      <c r="R10" s="158" t="e">
        <v>#REF!</v>
      </c>
      <c r="S10" s="158" t="e">
        <v>#REF!</v>
      </c>
      <c r="T10" s="158" t="e">
        <v>#REF!</v>
      </c>
      <c r="U10" s="158" t="e">
        <v>#REF!</v>
      </c>
      <c r="V10" s="158" t="e">
        <v>#REF!</v>
      </c>
      <c r="W10" s="160" t="str">
        <f>IFERROR(V10/U10-1,"-")</f>
        <v>-</v>
      </c>
      <c r="X10" s="159" t="str">
        <f t="shared" ref="X10:X21" si="7">IFERROR(V10/R10-1,"-")</f>
        <v>-</v>
      </c>
      <c r="Y10" s="157" t="e">
        <f t="shared" ref="Y10:Y20" si="8">V10-U10</f>
        <v>#REF!</v>
      </c>
      <c r="Z10" s="158" t="e">
        <f t="shared" ref="Z10:Z21" si="9">V10-R10</f>
        <v>#REF!</v>
      </c>
      <c r="AA10" s="159" t="e">
        <f t="shared" si="3"/>
        <v>#REF!</v>
      </c>
    </row>
    <row r="11" spans="1:27" x14ac:dyDescent="0.25">
      <c r="A11" s="161" t="s">
        <v>100</v>
      </c>
      <c r="B11" s="162" t="s">
        <v>103</v>
      </c>
      <c r="C11" s="163">
        <v>87492</v>
      </c>
      <c r="D11" s="163">
        <v>85019</v>
      </c>
      <c r="E11" s="163">
        <v>41346</v>
      </c>
      <c r="F11" s="163">
        <v>76324</v>
      </c>
      <c r="G11" s="163">
        <v>75288</v>
      </c>
      <c r="H11" s="163">
        <v>68554</v>
      </c>
      <c r="I11" s="165">
        <f>IFERROR(H11/G11-1,"-")</f>
        <v>-8.9443204760386807E-2</v>
      </c>
      <c r="J11" s="164">
        <f t="shared" si="4"/>
        <v>-0.19366259306743194</v>
      </c>
      <c r="K11" s="162">
        <f t="shared" si="5"/>
        <v>-6734</v>
      </c>
      <c r="L11" s="163">
        <f t="shared" si="6"/>
        <v>-16465</v>
      </c>
      <c r="M11" s="164">
        <f t="shared" si="1"/>
        <v>7.6375287713598805E-2</v>
      </c>
      <c r="P11" s="162" t="s">
        <v>103</v>
      </c>
      <c r="Q11" s="163" t="e">
        <v>#REF!</v>
      </c>
      <c r="R11" s="163" t="e">
        <v>#REF!</v>
      </c>
      <c r="S11" s="163" t="e">
        <v>#REF!</v>
      </c>
      <c r="T11" s="163" t="e">
        <v>#REF!</v>
      </c>
      <c r="U11" s="163" t="e">
        <v>#REF!</v>
      </c>
      <c r="V11" s="163" t="e">
        <v>#REF!</v>
      </c>
      <c r="W11" s="165" t="str">
        <f>IFERROR(V11/U11-1,"-")</f>
        <v>-</v>
      </c>
      <c r="X11" s="164" t="str">
        <f t="shared" si="7"/>
        <v>-</v>
      </c>
      <c r="Y11" s="162" t="e">
        <f t="shared" si="8"/>
        <v>#REF!</v>
      </c>
      <c r="Z11" s="163" t="e">
        <f t="shared" si="9"/>
        <v>#REF!</v>
      </c>
      <c r="AA11" s="164" t="e">
        <f>V11/V$9</f>
        <v>#REF!</v>
      </c>
    </row>
    <row r="12" spans="1:27" x14ac:dyDescent="0.25">
      <c r="A12" s="1"/>
      <c r="B12" s="162" t="s">
        <v>100</v>
      </c>
      <c r="C12" s="163">
        <v>77834</v>
      </c>
      <c r="D12" s="163">
        <v>68864</v>
      </c>
      <c r="E12" s="163">
        <v>18108</v>
      </c>
      <c r="F12" s="163">
        <v>51680</v>
      </c>
      <c r="G12" s="163">
        <v>57820</v>
      </c>
      <c r="H12" s="163">
        <v>71608</v>
      </c>
      <c r="I12" s="165">
        <f>IFERROR(H12/G12-1,"-")</f>
        <v>0.23846419923901774</v>
      </c>
      <c r="J12" s="164">
        <f t="shared" si="4"/>
        <v>3.9846654275093041E-2</v>
      </c>
      <c r="K12" s="162">
        <f t="shared" si="5"/>
        <v>13788</v>
      </c>
      <c r="L12" s="163">
        <f t="shared" si="6"/>
        <v>2744</v>
      </c>
      <c r="M12" s="164">
        <f t="shared" si="1"/>
        <v>7.9777716874221527E-2</v>
      </c>
      <c r="P12" s="162" t="s">
        <v>100</v>
      </c>
      <c r="Q12" s="163" t="e">
        <v>#REF!</v>
      </c>
      <c r="R12" s="163" t="e">
        <v>#REF!</v>
      </c>
      <c r="S12" s="163" t="e">
        <v>#REF!</v>
      </c>
      <c r="T12" s="163" t="e">
        <v>#REF!</v>
      </c>
      <c r="U12" s="163" t="e">
        <v>#REF!</v>
      </c>
      <c r="V12" s="163" t="e">
        <v>#REF!</v>
      </c>
      <c r="W12" s="165" t="str">
        <f>IFERROR(V12/U12-1,"-")</f>
        <v>-</v>
      </c>
      <c r="X12" s="164" t="str">
        <f t="shared" si="7"/>
        <v>-</v>
      </c>
      <c r="Y12" s="162" t="e">
        <f t="shared" si="8"/>
        <v>#REF!</v>
      </c>
      <c r="Z12" s="163" t="e">
        <f t="shared" si="9"/>
        <v>#REF!</v>
      </c>
      <c r="AA12" s="164" t="e">
        <f t="shared" si="3"/>
        <v>#REF!</v>
      </c>
    </row>
    <row r="13" spans="1:27" s="56" customFormat="1" x14ac:dyDescent="0.25">
      <c r="B13" s="157" t="s">
        <v>107</v>
      </c>
      <c r="C13" s="158">
        <v>838508</v>
      </c>
      <c r="D13" s="158">
        <v>813910</v>
      </c>
      <c r="E13" s="158">
        <v>243697</v>
      </c>
      <c r="F13" s="158">
        <v>593822</v>
      </c>
      <c r="G13" s="158">
        <v>684047</v>
      </c>
      <c r="H13" s="158">
        <v>757432</v>
      </c>
      <c r="I13" s="160">
        <f>IFERROR(H13/G13-1,"-")</f>
        <v>0.10728064007297755</v>
      </c>
      <c r="J13" s="159">
        <f t="shared" si="4"/>
        <v>-6.9390964602965899E-2</v>
      </c>
      <c r="K13" s="157">
        <f t="shared" si="5"/>
        <v>73385</v>
      </c>
      <c r="L13" s="158">
        <f t="shared" si="6"/>
        <v>-56478</v>
      </c>
      <c r="M13" s="159">
        <f t="shared" si="1"/>
        <v>0.84384699541217967</v>
      </c>
      <c r="P13" s="157" t="s">
        <v>107</v>
      </c>
      <c r="Q13" s="158" t="e">
        <v>#REF!</v>
      </c>
      <c r="R13" s="158" t="e">
        <v>#REF!</v>
      </c>
      <c r="S13" s="158" t="e">
        <v>#REF!</v>
      </c>
      <c r="T13" s="158" t="e">
        <v>#REF!</v>
      </c>
      <c r="U13" s="158" t="e">
        <v>#REF!</v>
      </c>
      <c r="V13" s="158" t="e">
        <v>#REF!</v>
      </c>
      <c r="W13" s="160" t="str">
        <f>IFERROR(V13/U13-1,"-")</f>
        <v>-</v>
      </c>
      <c r="X13" s="159" t="str">
        <f t="shared" si="7"/>
        <v>-</v>
      </c>
      <c r="Y13" s="157" t="e">
        <f t="shared" si="8"/>
        <v>#REF!</v>
      </c>
      <c r="Z13" s="158" t="e">
        <f t="shared" si="9"/>
        <v>#REF!</v>
      </c>
      <c r="AA13" s="159" t="e">
        <f t="shared" si="3"/>
        <v>#REF!</v>
      </c>
    </row>
    <row r="14" spans="1:27" s="56" customFormat="1" x14ac:dyDescent="0.25">
      <c r="B14" s="162" t="s">
        <v>110</v>
      </c>
      <c r="C14" s="163">
        <v>452355</v>
      </c>
      <c r="D14" s="163">
        <v>448645</v>
      </c>
      <c r="E14" s="163">
        <v>101481</v>
      </c>
      <c r="F14" s="163">
        <v>292265</v>
      </c>
      <c r="G14" s="163">
        <v>357572</v>
      </c>
      <c r="H14" s="163">
        <v>411822</v>
      </c>
      <c r="I14" s="165">
        <f t="shared" ref="I14:I21" si="10">IFERROR(H14/G14-1,"-")</f>
        <v>0.15171769601646656</v>
      </c>
      <c r="J14" s="164">
        <f t="shared" si="4"/>
        <v>-8.207602893156063E-2</v>
      </c>
      <c r="K14" s="162">
        <f t="shared" si="5"/>
        <v>54250</v>
      </c>
      <c r="L14" s="163">
        <f t="shared" si="6"/>
        <v>-36823</v>
      </c>
      <c r="M14" s="164">
        <f t="shared" si="1"/>
        <v>0.45880654282448413</v>
      </c>
      <c r="P14" s="162" t="s">
        <v>110</v>
      </c>
      <c r="Q14" s="163" t="e">
        <v>#REF!</v>
      </c>
      <c r="R14" s="163" t="e">
        <v>#REF!</v>
      </c>
      <c r="S14" s="163" t="e">
        <v>#REF!</v>
      </c>
      <c r="T14" s="163" t="e">
        <v>#REF!</v>
      </c>
      <c r="U14" s="163" t="e">
        <v>#REF!</v>
      </c>
      <c r="V14" s="163" t="e">
        <v>#REF!</v>
      </c>
      <c r="W14" s="165" t="str">
        <f t="shared" ref="W14:W21" si="11">IFERROR(V14/U14-1,"-")</f>
        <v>-</v>
      </c>
      <c r="X14" s="164" t="str">
        <f t="shared" si="7"/>
        <v>-</v>
      </c>
      <c r="Y14" s="162" t="e">
        <f t="shared" si="8"/>
        <v>#REF!</v>
      </c>
      <c r="Z14" s="163" t="e">
        <f t="shared" si="9"/>
        <v>#REF!</v>
      </c>
      <c r="AA14" s="164" t="e">
        <f t="shared" si="3"/>
        <v>#REF!</v>
      </c>
    </row>
    <row r="15" spans="1:27" x14ac:dyDescent="0.25">
      <c r="A15" s="1"/>
      <c r="B15" s="162" t="s">
        <v>113</v>
      </c>
      <c r="C15" s="163">
        <v>69783</v>
      </c>
      <c r="D15" s="163">
        <v>56046</v>
      </c>
      <c r="E15" s="163">
        <v>18597</v>
      </c>
      <c r="F15" s="163">
        <v>32477</v>
      </c>
      <c r="G15" s="163">
        <v>34422</v>
      </c>
      <c r="H15" s="163">
        <v>38679</v>
      </c>
      <c r="I15" s="165">
        <f t="shared" si="10"/>
        <v>0.12367090814014303</v>
      </c>
      <c r="J15" s="164">
        <f t="shared" si="4"/>
        <v>-0.30987046354780001</v>
      </c>
      <c r="K15" s="162">
        <f t="shared" si="5"/>
        <v>4257</v>
      </c>
      <c r="L15" s="163">
        <f t="shared" si="6"/>
        <v>-17367</v>
      </c>
      <c r="M15" s="164">
        <f t="shared" si="1"/>
        <v>4.3091865587336811E-2</v>
      </c>
      <c r="P15" s="162" t="s">
        <v>113</v>
      </c>
      <c r="Q15" s="163" t="e">
        <v>#REF!</v>
      </c>
      <c r="R15" s="163" t="e">
        <v>#REF!</v>
      </c>
      <c r="S15" s="163" t="e">
        <v>#REF!</v>
      </c>
      <c r="T15" s="163" t="e">
        <v>#REF!</v>
      </c>
      <c r="U15" s="163" t="e">
        <v>#REF!</v>
      </c>
      <c r="V15" s="163" t="e">
        <v>#REF!</v>
      </c>
      <c r="W15" s="165" t="str">
        <f t="shared" si="11"/>
        <v>-</v>
      </c>
      <c r="X15" s="164" t="str">
        <f t="shared" si="7"/>
        <v>-</v>
      </c>
      <c r="Y15" s="162" t="e">
        <f t="shared" si="8"/>
        <v>#REF!</v>
      </c>
      <c r="Z15" s="163" t="e">
        <f t="shared" si="9"/>
        <v>#REF!</v>
      </c>
      <c r="AA15" s="164" t="e">
        <f t="shared" si="3"/>
        <v>#REF!</v>
      </c>
    </row>
    <row r="16" spans="1:27" x14ac:dyDescent="0.25">
      <c r="A16" s="1"/>
      <c r="B16" s="162" t="s">
        <v>116</v>
      </c>
      <c r="C16" s="163">
        <v>23297</v>
      </c>
      <c r="D16" s="163">
        <v>21697</v>
      </c>
      <c r="E16" s="163">
        <v>7192</v>
      </c>
      <c r="F16" s="163">
        <v>22104</v>
      </c>
      <c r="G16" s="163">
        <v>29027</v>
      </c>
      <c r="H16" s="163">
        <v>28862</v>
      </c>
      <c r="I16" s="165">
        <f t="shared" si="10"/>
        <v>-5.6843628346022745E-3</v>
      </c>
      <c r="J16" s="164">
        <f t="shared" si="4"/>
        <v>0.33022998571231055</v>
      </c>
      <c r="K16" s="162">
        <f t="shared" si="5"/>
        <v>-165</v>
      </c>
      <c r="L16" s="163">
        <f t="shared" si="6"/>
        <v>7165</v>
      </c>
      <c r="M16" s="164">
        <f t="shared" si="1"/>
        <v>3.2154849519938862E-2</v>
      </c>
      <c r="P16" s="162" t="s">
        <v>116</v>
      </c>
      <c r="Q16" s="163" t="e">
        <v>#REF!</v>
      </c>
      <c r="R16" s="163" t="e">
        <v>#REF!</v>
      </c>
      <c r="S16" s="163" t="e">
        <v>#REF!</v>
      </c>
      <c r="T16" s="163" t="e">
        <v>#REF!</v>
      </c>
      <c r="U16" s="163" t="e">
        <v>#REF!</v>
      </c>
      <c r="V16" s="163" t="e">
        <v>#REF!</v>
      </c>
      <c r="W16" s="165" t="str">
        <f t="shared" si="11"/>
        <v>-</v>
      </c>
      <c r="X16" s="164" t="str">
        <f t="shared" si="7"/>
        <v>-</v>
      </c>
      <c r="Y16" s="162" t="e">
        <f t="shared" si="8"/>
        <v>#REF!</v>
      </c>
      <c r="Z16" s="163" t="e">
        <f t="shared" si="9"/>
        <v>#REF!</v>
      </c>
      <c r="AA16" s="164" t="e">
        <f t="shared" si="3"/>
        <v>#REF!</v>
      </c>
    </row>
    <row r="17" spans="1:27" x14ac:dyDescent="0.25">
      <c r="A17" s="1"/>
      <c r="B17" s="162" t="s">
        <v>123</v>
      </c>
      <c r="C17" s="163">
        <v>36277</v>
      </c>
      <c r="D17" s="163">
        <v>36384</v>
      </c>
      <c r="E17" s="163">
        <v>10797</v>
      </c>
      <c r="F17" s="163">
        <v>37157</v>
      </c>
      <c r="G17" s="163">
        <v>35380</v>
      </c>
      <c r="H17" s="163">
        <v>35233</v>
      </c>
      <c r="I17" s="165">
        <f t="shared" si="10"/>
        <v>-4.1548897682306407E-3</v>
      </c>
      <c r="J17" s="164">
        <f t="shared" si="4"/>
        <v>-3.163478452066848E-2</v>
      </c>
      <c r="K17" s="162">
        <f t="shared" si="5"/>
        <v>-147</v>
      </c>
      <c r="L17" s="163">
        <f t="shared" si="6"/>
        <v>-1151</v>
      </c>
      <c r="M17" s="164">
        <f t="shared" si="1"/>
        <v>3.9252713364839785E-2</v>
      </c>
      <c r="P17" s="162" t="s">
        <v>123</v>
      </c>
      <c r="Q17" s="163" t="e">
        <v>#REF!</v>
      </c>
      <c r="R17" s="163" t="e">
        <v>#REF!</v>
      </c>
      <c r="S17" s="163" t="e">
        <v>#REF!</v>
      </c>
      <c r="T17" s="163" t="e">
        <v>#REF!</v>
      </c>
      <c r="U17" s="163" t="e">
        <v>#REF!</v>
      </c>
      <c r="V17" s="163" t="e">
        <v>#REF!</v>
      </c>
      <c r="W17" s="165" t="str">
        <f t="shared" si="11"/>
        <v>-</v>
      </c>
      <c r="X17" s="164" t="str">
        <f t="shared" si="7"/>
        <v>-</v>
      </c>
      <c r="Y17" s="162" t="e">
        <f t="shared" si="8"/>
        <v>#REF!</v>
      </c>
      <c r="Z17" s="163" t="e">
        <f t="shared" si="9"/>
        <v>#REF!</v>
      </c>
      <c r="AA17" s="164" t="e">
        <f t="shared" si="3"/>
        <v>#REF!</v>
      </c>
    </row>
    <row r="18" spans="1:27" x14ac:dyDescent="0.25">
      <c r="A18" s="1"/>
      <c r="B18" s="162" t="s">
        <v>119</v>
      </c>
      <c r="C18" s="163">
        <v>11818</v>
      </c>
      <c r="D18" s="163">
        <v>10972</v>
      </c>
      <c r="E18" s="163">
        <v>5388</v>
      </c>
      <c r="F18" s="163">
        <v>11054</v>
      </c>
      <c r="G18" s="163">
        <v>11638</v>
      </c>
      <c r="H18" s="163">
        <v>12245</v>
      </c>
      <c r="I18" s="165">
        <f t="shared" si="10"/>
        <v>5.2156727960130711E-2</v>
      </c>
      <c r="J18" s="164">
        <f t="shared" si="4"/>
        <v>0.11602260298942757</v>
      </c>
      <c r="K18" s="162">
        <f t="shared" si="5"/>
        <v>607</v>
      </c>
      <c r="L18" s="163">
        <f t="shared" si="6"/>
        <v>1273</v>
      </c>
      <c r="M18" s="164">
        <f t="shared" si="1"/>
        <v>1.3642025236354076E-2</v>
      </c>
      <c r="P18" s="162" t="s">
        <v>119</v>
      </c>
      <c r="Q18" s="163" t="e">
        <v>#REF!</v>
      </c>
      <c r="R18" s="163" t="e">
        <v>#REF!</v>
      </c>
      <c r="S18" s="163" t="e">
        <v>#REF!</v>
      </c>
      <c r="T18" s="163" t="e">
        <v>#REF!</v>
      </c>
      <c r="U18" s="163" t="e">
        <v>#REF!</v>
      </c>
      <c r="V18" s="163" t="e">
        <v>#REF!</v>
      </c>
      <c r="W18" s="165" t="str">
        <f t="shared" si="11"/>
        <v>-</v>
      </c>
      <c r="X18" s="164" t="str">
        <f t="shared" si="7"/>
        <v>-</v>
      </c>
      <c r="Y18" s="162" t="e">
        <f t="shared" si="8"/>
        <v>#REF!</v>
      </c>
      <c r="Z18" s="163" t="e">
        <f t="shared" si="9"/>
        <v>#REF!</v>
      </c>
      <c r="AA18" s="164" t="e">
        <f t="shared" si="3"/>
        <v>#REF!</v>
      </c>
    </row>
    <row r="19" spans="1:27" x14ac:dyDescent="0.25">
      <c r="A19" s="161" t="s">
        <v>144</v>
      </c>
      <c r="B19" s="162" t="s">
        <v>128</v>
      </c>
      <c r="C19" s="163">
        <v>17426</v>
      </c>
      <c r="D19" s="163">
        <v>20014</v>
      </c>
      <c r="E19" s="163">
        <v>10413</v>
      </c>
      <c r="F19" s="163">
        <v>13218</v>
      </c>
      <c r="G19" s="163">
        <v>15473</v>
      </c>
      <c r="H19" s="163">
        <v>14129</v>
      </c>
      <c r="I19" s="165">
        <f t="shared" si="10"/>
        <v>-8.6860983648936907E-2</v>
      </c>
      <c r="J19" s="164">
        <f t="shared" si="4"/>
        <v>-0.29404416908164288</v>
      </c>
      <c r="K19" s="162">
        <f t="shared" si="5"/>
        <v>-1344</v>
      </c>
      <c r="L19" s="163">
        <f t="shared" si="6"/>
        <v>-5885</v>
      </c>
      <c r="M19" s="164">
        <f t="shared" si="1"/>
        <v>1.5740969748015251E-2</v>
      </c>
      <c r="P19" s="162" t="s">
        <v>128</v>
      </c>
      <c r="Q19" s="163" t="e">
        <v>#REF!</v>
      </c>
      <c r="R19" s="163" t="e">
        <v>#REF!</v>
      </c>
      <c r="S19" s="163" t="e">
        <v>#REF!</v>
      </c>
      <c r="T19" s="163" t="e">
        <v>#REF!</v>
      </c>
      <c r="U19" s="163" t="e">
        <v>#REF!</v>
      </c>
      <c r="V19" s="163" t="e">
        <v>#REF!</v>
      </c>
      <c r="W19" s="165" t="str">
        <f t="shared" si="11"/>
        <v>-</v>
      </c>
      <c r="X19" s="164" t="str">
        <f t="shared" si="7"/>
        <v>-</v>
      </c>
      <c r="Y19" s="162" t="e">
        <f t="shared" si="8"/>
        <v>#REF!</v>
      </c>
      <c r="Z19" s="163" t="e">
        <f t="shared" si="9"/>
        <v>#REF!</v>
      </c>
      <c r="AA19" s="164" t="e">
        <f t="shared" si="3"/>
        <v>#REF!</v>
      </c>
    </row>
    <row r="20" spans="1:27" x14ac:dyDescent="0.25">
      <c r="A20" s="167" t="s">
        <v>145</v>
      </c>
      <c r="B20" s="162" t="s">
        <v>131</v>
      </c>
      <c r="C20" s="163">
        <v>31578</v>
      </c>
      <c r="D20" s="163">
        <v>27070</v>
      </c>
      <c r="E20" s="163">
        <v>16060</v>
      </c>
      <c r="F20" s="163">
        <v>11008</v>
      </c>
      <c r="G20" s="163">
        <v>14875</v>
      </c>
      <c r="H20" s="163">
        <v>17005</v>
      </c>
      <c r="I20" s="165">
        <f t="shared" si="10"/>
        <v>0.14319327731092435</v>
      </c>
      <c r="J20" s="164">
        <f t="shared" si="4"/>
        <v>-0.37181381603250829</v>
      </c>
      <c r="K20" s="162">
        <f t="shared" si="5"/>
        <v>2130</v>
      </c>
      <c r="L20" s="163">
        <f t="shared" si="6"/>
        <v>-10065</v>
      </c>
      <c r="M20" s="164">
        <f t="shared" si="1"/>
        <v>1.8945090987684855E-2</v>
      </c>
      <c r="P20" s="162" t="s">
        <v>131</v>
      </c>
      <c r="Q20" s="163" t="e">
        <v>#REF!</v>
      </c>
      <c r="R20" s="163" t="e">
        <v>#REF!</v>
      </c>
      <c r="S20" s="163" t="e">
        <v>#REF!</v>
      </c>
      <c r="T20" s="163" t="e">
        <v>#REF!</v>
      </c>
      <c r="U20" s="163" t="e">
        <v>#REF!</v>
      </c>
      <c r="V20" s="163" t="e">
        <v>#REF!</v>
      </c>
      <c r="W20" s="165" t="str">
        <f t="shared" si="11"/>
        <v>-</v>
      </c>
      <c r="X20" s="164" t="str">
        <f t="shared" si="7"/>
        <v>-</v>
      </c>
      <c r="Y20" s="162" t="e">
        <f t="shared" si="8"/>
        <v>#REF!</v>
      </c>
      <c r="Z20" s="163" t="e">
        <f t="shared" si="9"/>
        <v>#REF!</v>
      </c>
      <c r="AA20" s="164" t="e">
        <f t="shared" si="3"/>
        <v>#REF!</v>
      </c>
    </row>
    <row r="21" spans="1:27" x14ac:dyDescent="0.25">
      <c r="B21" s="168" t="s">
        <v>145</v>
      </c>
      <c r="C21" s="169">
        <f t="shared" ref="C21:H21" si="12">C13-SUM(C14:C20)</f>
        <v>195974</v>
      </c>
      <c r="D21" s="169">
        <f t="shared" si="12"/>
        <v>193082</v>
      </c>
      <c r="E21" s="169">
        <f t="shared" si="12"/>
        <v>73769</v>
      </c>
      <c r="F21" s="169">
        <f t="shared" si="12"/>
        <v>174539</v>
      </c>
      <c r="G21" s="169">
        <f t="shared" si="12"/>
        <v>185660</v>
      </c>
      <c r="H21" s="169">
        <f t="shared" si="12"/>
        <v>199457</v>
      </c>
      <c r="I21" s="171">
        <f t="shared" si="10"/>
        <v>7.4313260799310665E-2</v>
      </c>
      <c r="J21" s="170">
        <f t="shared" si="4"/>
        <v>3.3017060109176377E-2</v>
      </c>
      <c r="K21" s="168">
        <f>H21-G21</f>
        <v>13797</v>
      </c>
      <c r="L21" s="169">
        <f t="shared" si="6"/>
        <v>6375</v>
      </c>
      <c r="M21" s="170">
        <f t="shared" si="1"/>
        <v>0.22221293814352591</v>
      </c>
      <c r="P21" s="168" t="s">
        <v>145</v>
      </c>
      <c r="Q21" s="169" t="e">
        <f t="shared" ref="Q21:V21" si="13">Q13-SUM(Q14:Q20)</f>
        <v>#REF!</v>
      </c>
      <c r="R21" s="169" t="e">
        <f t="shared" si="13"/>
        <v>#REF!</v>
      </c>
      <c r="S21" s="169" t="e">
        <f t="shared" si="13"/>
        <v>#REF!</v>
      </c>
      <c r="T21" s="169" t="e">
        <f t="shared" si="13"/>
        <v>#REF!</v>
      </c>
      <c r="U21" s="169" t="e">
        <f t="shared" si="13"/>
        <v>#REF!</v>
      </c>
      <c r="V21" s="169" t="e">
        <f t="shared" si="13"/>
        <v>#REF!</v>
      </c>
      <c r="W21" s="171" t="str">
        <f t="shared" si="11"/>
        <v>-</v>
      </c>
      <c r="X21" s="170" t="str">
        <f t="shared" si="7"/>
        <v>-</v>
      </c>
      <c r="Y21" s="168" t="e">
        <f>V21-U21</f>
        <v>#REF!</v>
      </c>
      <c r="Z21" s="169" t="e">
        <f t="shared" si="9"/>
        <v>#REF!</v>
      </c>
      <c r="AA21" s="170" t="e">
        <f t="shared" si="3"/>
        <v>#REF!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280946</v>
      </c>
      <c r="D23" s="176">
        <f t="shared" ref="D23:H23" si="14">D24+D27</f>
        <v>303292</v>
      </c>
      <c r="E23" s="176">
        <f t="shared" si="14"/>
        <v>81469</v>
      </c>
      <c r="F23" s="176">
        <f t="shared" si="14"/>
        <v>190775</v>
      </c>
      <c r="G23" s="176">
        <f t="shared" si="14"/>
        <v>255103</v>
      </c>
      <c r="H23" s="176">
        <f t="shared" si="14"/>
        <v>269491</v>
      </c>
      <c r="I23" s="177">
        <f>IFERROR(H23/G23-1,"-")</f>
        <v>5.6400747933187834E-2</v>
      </c>
      <c r="J23" s="177">
        <f>IFERROR(H23/D23-1,"-")</f>
        <v>-0.11144705432388591</v>
      </c>
      <c r="K23" s="176">
        <f>H23-G23</f>
        <v>14388</v>
      </c>
      <c r="L23" s="176">
        <f>H23-D23</f>
        <v>-33801</v>
      </c>
      <c r="M23" s="177">
        <f t="shared" ref="M23:M35" si="15">H23/H$9</f>
        <v>0.30023707823358892</v>
      </c>
    </row>
    <row r="24" spans="1:27" x14ac:dyDescent="0.25">
      <c r="B24" s="157" t="s">
        <v>97</v>
      </c>
      <c r="C24" s="158">
        <v>22847</v>
      </c>
      <c r="D24" s="158">
        <v>34383</v>
      </c>
      <c r="E24" s="158">
        <v>14523</v>
      </c>
      <c r="F24" s="158">
        <v>28134</v>
      </c>
      <c r="G24" s="158">
        <v>32334</v>
      </c>
      <c r="H24" s="158">
        <v>27615</v>
      </c>
      <c r="I24" s="160">
        <f>IFERROR(H24/G24-1,"-")</f>
        <v>-0.14594544442382629</v>
      </c>
      <c r="J24" s="159">
        <f t="shared" ref="J24:J35" si="16">IFERROR(H24/D24-1,"-")</f>
        <v>-0.1968414623505802</v>
      </c>
      <c r="K24" s="157">
        <f t="shared" ref="K24:K34" si="17">H24-G24</f>
        <v>-4719</v>
      </c>
      <c r="L24" s="158">
        <f t="shared" ref="L24:L35" si="18">H24-D24</f>
        <v>-6768</v>
      </c>
      <c r="M24" s="159">
        <f t="shared" si="15"/>
        <v>3.076557998382342E-2</v>
      </c>
    </row>
    <row r="25" spans="1:27" x14ac:dyDescent="0.25">
      <c r="B25" s="162" t="s">
        <v>103</v>
      </c>
      <c r="C25" s="163">
        <v>14758</v>
      </c>
      <c r="D25" s="163">
        <v>24688</v>
      </c>
      <c r="E25" s="163">
        <v>12553</v>
      </c>
      <c r="F25" s="163">
        <v>15790</v>
      </c>
      <c r="G25" s="163">
        <v>17325</v>
      </c>
      <c r="H25" s="163">
        <v>13907</v>
      </c>
      <c r="I25" s="165">
        <f>IFERROR(H25/G25-1,"-")</f>
        <v>-0.19728715728715729</v>
      </c>
      <c r="J25" s="164">
        <f t="shared" si="16"/>
        <v>-0.43668988982501622</v>
      </c>
      <c r="K25" s="162">
        <f t="shared" si="17"/>
        <v>-3418</v>
      </c>
      <c r="L25" s="163">
        <f t="shared" si="18"/>
        <v>-10781</v>
      </c>
      <c r="M25" s="164">
        <f t="shared" si="15"/>
        <v>1.5493641891545621E-2</v>
      </c>
    </row>
    <row r="26" spans="1:27" x14ac:dyDescent="0.25">
      <c r="B26" s="162" t="s">
        <v>100</v>
      </c>
      <c r="C26" s="163">
        <v>8089</v>
      </c>
      <c r="D26" s="163">
        <v>9695</v>
      </c>
      <c r="E26" s="163">
        <v>1970</v>
      </c>
      <c r="F26" s="163">
        <v>12344</v>
      </c>
      <c r="G26" s="163">
        <v>15009</v>
      </c>
      <c r="H26" s="163">
        <v>13708</v>
      </c>
      <c r="I26" s="165">
        <f>IFERROR(H26/G26-1,"-")</f>
        <v>-8.6681324538610216E-2</v>
      </c>
      <c r="J26" s="164">
        <f t="shared" si="16"/>
        <v>0.41392470345538945</v>
      </c>
      <c r="K26" s="162">
        <f t="shared" si="17"/>
        <v>-1301</v>
      </c>
      <c r="L26" s="163">
        <f t="shared" si="18"/>
        <v>4013</v>
      </c>
      <c r="M26" s="164">
        <f t="shared" si="15"/>
        <v>1.5271938092277801E-2</v>
      </c>
    </row>
    <row r="27" spans="1:27" x14ac:dyDescent="0.25">
      <c r="B27" s="157" t="s">
        <v>107</v>
      </c>
      <c r="C27" s="158">
        <v>258099</v>
      </c>
      <c r="D27" s="158">
        <v>268909</v>
      </c>
      <c r="E27" s="158">
        <v>66946</v>
      </c>
      <c r="F27" s="158">
        <v>162641</v>
      </c>
      <c r="G27" s="158">
        <v>222769</v>
      </c>
      <c r="H27" s="158">
        <v>241876</v>
      </c>
      <c r="I27" s="160">
        <f>IFERROR(H27/G27-1,"-")</f>
        <v>8.5770461778793328E-2</v>
      </c>
      <c r="J27" s="159">
        <f t="shared" si="16"/>
        <v>-0.10052843155119395</v>
      </c>
      <c r="K27" s="157">
        <f t="shared" si="17"/>
        <v>19107</v>
      </c>
      <c r="L27" s="158">
        <f t="shared" si="18"/>
        <v>-27033</v>
      </c>
      <c r="M27" s="159">
        <f t="shared" si="15"/>
        <v>0.26947149824976546</v>
      </c>
    </row>
    <row r="28" spans="1:27" x14ac:dyDescent="0.25">
      <c r="B28" s="162" t="s">
        <v>110</v>
      </c>
      <c r="C28" s="163">
        <v>158330</v>
      </c>
      <c r="D28" s="163">
        <v>165470</v>
      </c>
      <c r="E28" s="163">
        <v>35287</v>
      </c>
      <c r="F28" s="163">
        <v>87103</v>
      </c>
      <c r="G28" s="163">
        <v>127768</v>
      </c>
      <c r="H28" s="163">
        <v>145501</v>
      </c>
      <c r="I28" s="165">
        <f t="shared" ref="I28:I35" si="19">IFERROR(H28/G28-1,"-")</f>
        <v>0.13879062049965563</v>
      </c>
      <c r="J28" s="164">
        <f t="shared" si="16"/>
        <v>-0.12068048588868074</v>
      </c>
      <c r="K28" s="162">
        <f t="shared" si="17"/>
        <v>17733</v>
      </c>
      <c r="L28" s="163">
        <f t="shared" si="18"/>
        <v>-19969</v>
      </c>
      <c r="M28" s="164">
        <f t="shared" si="15"/>
        <v>0.16210112812697056</v>
      </c>
    </row>
    <row r="29" spans="1:27" x14ac:dyDescent="0.25">
      <c r="B29" s="162" t="s">
        <v>113</v>
      </c>
      <c r="C29" s="163">
        <v>24375</v>
      </c>
      <c r="D29" s="163">
        <v>21816</v>
      </c>
      <c r="E29" s="163">
        <v>6060</v>
      </c>
      <c r="F29" s="163">
        <v>9589</v>
      </c>
      <c r="G29" s="163">
        <v>10642</v>
      </c>
      <c r="H29" s="163">
        <v>11584</v>
      </c>
      <c r="I29" s="165">
        <f t="shared" si="19"/>
        <v>8.8517196015786448E-2</v>
      </c>
      <c r="J29" s="164">
        <f t="shared" si="16"/>
        <v>-0.46901356802346905</v>
      </c>
      <c r="K29" s="162">
        <f t="shared" si="17"/>
        <v>942</v>
      </c>
      <c r="L29" s="163">
        <f t="shared" si="18"/>
        <v>-10232</v>
      </c>
      <c r="M29" s="164">
        <f t="shared" si="15"/>
        <v>1.2905612114162973E-2</v>
      </c>
    </row>
    <row r="30" spans="1:27" x14ac:dyDescent="0.25">
      <c r="B30" s="162" t="s">
        <v>116</v>
      </c>
      <c r="C30" s="163">
        <v>4224</v>
      </c>
      <c r="D30" s="163">
        <v>7087</v>
      </c>
      <c r="E30" s="163">
        <v>2310</v>
      </c>
      <c r="F30" s="163">
        <v>7384</v>
      </c>
      <c r="G30" s="163">
        <v>13162</v>
      </c>
      <c r="H30" s="163">
        <v>12260</v>
      </c>
      <c r="I30" s="165">
        <f t="shared" si="19"/>
        <v>-6.8530618447044556E-2</v>
      </c>
      <c r="J30" s="164">
        <f t="shared" si="16"/>
        <v>0.72992803725130528</v>
      </c>
      <c r="K30" s="162">
        <f t="shared" si="17"/>
        <v>-902</v>
      </c>
      <c r="L30" s="163">
        <f t="shared" si="18"/>
        <v>5173</v>
      </c>
      <c r="M30" s="164">
        <f t="shared" si="15"/>
        <v>1.365873657800743E-2</v>
      </c>
    </row>
    <row r="31" spans="1:27" x14ac:dyDescent="0.25">
      <c r="B31" s="162" t="s">
        <v>123</v>
      </c>
      <c r="C31" s="163">
        <v>9140</v>
      </c>
      <c r="D31" s="163">
        <v>10334</v>
      </c>
      <c r="E31" s="163">
        <v>2594</v>
      </c>
      <c r="F31" s="163">
        <v>9242</v>
      </c>
      <c r="G31" s="163">
        <v>10119</v>
      </c>
      <c r="H31" s="163">
        <v>7745</v>
      </c>
      <c r="I31" s="165">
        <f t="shared" si="19"/>
        <v>-0.23460816286194286</v>
      </c>
      <c r="J31" s="164">
        <f t="shared" si="16"/>
        <v>-0.2505322237275015</v>
      </c>
      <c r="K31" s="162">
        <f t="shared" si="17"/>
        <v>-2374</v>
      </c>
      <c r="L31" s="163">
        <f t="shared" si="18"/>
        <v>-2589</v>
      </c>
      <c r="M31" s="164">
        <f t="shared" si="15"/>
        <v>8.6286227403480856E-3</v>
      </c>
    </row>
    <row r="32" spans="1:27" x14ac:dyDescent="0.25">
      <c r="B32" s="162" t="s">
        <v>119</v>
      </c>
      <c r="C32" s="163">
        <v>3247</v>
      </c>
      <c r="D32" s="163">
        <v>3719</v>
      </c>
      <c r="E32" s="163">
        <v>1704</v>
      </c>
      <c r="F32" s="163">
        <v>3655</v>
      </c>
      <c r="G32" s="163">
        <v>3957</v>
      </c>
      <c r="H32" s="163">
        <v>3859</v>
      </c>
      <c r="I32" s="165">
        <f t="shared" si="19"/>
        <v>-2.4766237048268858E-2</v>
      </c>
      <c r="J32" s="164">
        <f t="shared" si="16"/>
        <v>3.7644528098951247E-2</v>
      </c>
      <c r="K32" s="162">
        <f t="shared" si="17"/>
        <v>-98</v>
      </c>
      <c r="L32" s="163">
        <f t="shared" si="18"/>
        <v>140</v>
      </c>
      <c r="M32" s="164">
        <f t="shared" si="15"/>
        <v>4.2992711626860247E-3</v>
      </c>
    </row>
    <row r="33" spans="2:13" x14ac:dyDescent="0.25">
      <c r="B33" s="162" t="s">
        <v>128</v>
      </c>
      <c r="C33" s="163">
        <v>2477</v>
      </c>
      <c r="D33" s="163">
        <v>3120</v>
      </c>
      <c r="E33" s="163">
        <v>1994</v>
      </c>
      <c r="F33" s="163">
        <v>1623</v>
      </c>
      <c r="G33" s="163">
        <v>2475</v>
      </c>
      <c r="H33" s="163">
        <v>1946</v>
      </c>
      <c r="I33" s="165">
        <f t="shared" si="19"/>
        <v>-0.21373737373737378</v>
      </c>
      <c r="J33" s="164">
        <f t="shared" si="16"/>
        <v>-0.37628205128205128</v>
      </c>
      <c r="K33" s="162">
        <f t="shared" si="17"/>
        <v>-529</v>
      </c>
      <c r="L33" s="163">
        <f t="shared" si="18"/>
        <v>-1174</v>
      </c>
      <c r="M33" s="164">
        <f t="shared" si="15"/>
        <v>2.168018057161701E-3</v>
      </c>
    </row>
    <row r="34" spans="2:13" x14ac:dyDescent="0.25">
      <c r="B34" s="162" t="s">
        <v>131</v>
      </c>
      <c r="C34" s="163">
        <v>3892</v>
      </c>
      <c r="D34" s="163">
        <v>3867</v>
      </c>
      <c r="E34" s="163">
        <v>1709</v>
      </c>
      <c r="F34" s="163">
        <v>919</v>
      </c>
      <c r="G34" s="163">
        <v>2007</v>
      </c>
      <c r="H34" s="163">
        <v>2239</v>
      </c>
      <c r="I34" s="165">
        <f t="shared" si="19"/>
        <v>0.1155954160438466</v>
      </c>
      <c r="J34" s="164">
        <f t="shared" si="16"/>
        <v>-0.42099818981122317</v>
      </c>
      <c r="K34" s="162">
        <f t="shared" si="17"/>
        <v>232</v>
      </c>
      <c r="L34" s="163">
        <f t="shared" si="18"/>
        <v>-1628</v>
      </c>
      <c r="M34" s="164">
        <f t="shared" si="15"/>
        <v>2.494446264123869E-3</v>
      </c>
    </row>
    <row r="35" spans="2:13" x14ac:dyDescent="0.25">
      <c r="B35" s="168" t="s">
        <v>145</v>
      </c>
      <c r="C35" s="169">
        <f t="shared" ref="C35:H35" si="20">C27-SUM(C28:C34)</f>
        <v>52414</v>
      </c>
      <c r="D35" s="169">
        <f t="shared" si="20"/>
        <v>53496</v>
      </c>
      <c r="E35" s="169">
        <f t="shared" si="20"/>
        <v>15288</v>
      </c>
      <c r="F35" s="169">
        <f t="shared" si="20"/>
        <v>43126</v>
      </c>
      <c r="G35" s="169">
        <f t="shared" si="20"/>
        <v>52639</v>
      </c>
      <c r="H35" s="169">
        <f t="shared" si="20"/>
        <v>56742</v>
      </c>
      <c r="I35" s="171">
        <f t="shared" si="19"/>
        <v>7.7946009612644529E-2</v>
      </c>
      <c r="J35" s="170">
        <f t="shared" si="16"/>
        <v>6.0677433826828109E-2</v>
      </c>
      <c r="K35" s="168">
        <f>H35-G35</f>
        <v>4103</v>
      </c>
      <c r="L35" s="169">
        <f t="shared" si="18"/>
        <v>3246</v>
      </c>
      <c r="M35" s="170">
        <f t="shared" si="15"/>
        <v>6.3215663206304853E-2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457298</v>
      </c>
      <c r="D37" s="176">
        <f t="shared" ref="D37:H37" si="21">D38+D41</f>
        <v>436171</v>
      </c>
      <c r="E37" s="176">
        <f t="shared" si="21"/>
        <v>128188</v>
      </c>
      <c r="F37" s="176">
        <f t="shared" si="21"/>
        <v>367054</v>
      </c>
      <c r="G37" s="176">
        <f t="shared" si="21"/>
        <v>376530</v>
      </c>
      <c r="H37" s="176">
        <f t="shared" si="21"/>
        <v>394071</v>
      </c>
      <c r="I37" s="177">
        <f>IFERROR(H37/G37-1,"-")</f>
        <v>4.6585929408015314E-2</v>
      </c>
      <c r="J37" s="177">
        <f>IFERROR(H37/D37-1,"-")</f>
        <v>-9.6521777009475618E-2</v>
      </c>
      <c r="K37" s="176">
        <f>H37-G37</f>
        <v>17541</v>
      </c>
      <c r="L37" s="176">
        <f>H37-D37</f>
        <v>-42100</v>
      </c>
      <c r="M37" s="177">
        <f t="shared" ref="M37:M49" si="22">H37/H$9</f>
        <v>0.43903034111190581</v>
      </c>
    </row>
    <row r="38" spans="2:13" x14ac:dyDescent="0.25">
      <c r="B38" s="157" t="s">
        <v>97</v>
      </c>
      <c r="C38" s="158">
        <v>46018</v>
      </c>
      <c r="D38" s="158">
        <v>38460</v>
      </c>
      <c r="E38" s="158">
        <v>16968</v>
      </c>
      <c r="F38" s="158">
        <v>34751</v>
      </c>
      <c r="G38" s="158">
        <v>31088</v>
      </c>
      <c r="H38" s="158">
        <v>27628</v>
      </c>
      <c r="I38" s="160">
        <f>IFERROR(H38/G38-1,"-")</f>
        <v>-0.11129696345856921</v>
      </c>
      <c r="J38" s="159">
        <f t="shared" ref="J38:J49" si="23">IFERROR(H38/D38-1,"-")</f>
        <v>-0.28164326573062926</v>
      </c>
      <c r="K38" s="157">
        <f t="shared" ref="K38:K48" si="24">H38-G38</f>
        <v>-3460</v>
      </c>
      <c r="L38" s="158">
        <f t="shared" ref="L38:L49" si="25">H38-D38</f>
        <v>-10832</v>
      </c>
      <c r="M38" s="159">
        <f t="shared" si="22"/>
        <v>3.078006314658966E-2</v>
      </c>
    </row>
    <row r="39" spans="2:13" x14ac:dyDescent="0.25">
      <c r="B39" s="162" t="s">
        <v>103</v>
      </c>
      <c r="C39" s="163">
        <v>25510</v>
      </c>
      <c r="D39" s="163">
        <v>27149</v>
      </c>
      <c r="E39" s="163">
        <v>12932</v>
      </c>
      <c r="F39" s="163">
        <v>26190</v>
      </c>
      <c r="G39" s="163">
        <v>19276</v>
      </c>
      <c r="H39" s="163">
        <v>15736</v>
      </c>
      <c r="I39" s="165">
        <f>IFERROR(H39/G39-1,"-")</f>
        <v>-0.18364805976343634</v>
      </c>
      <c r="J39" s="164">
        <f t="shared" si="23"/>
        <v>-0.4203838078750598</v>
      </c>
      <c r="K39" s="162">
        <f t="shared" si="24"/>
        <v>-3540</v>
      </c>
      <c r="L39" s="163">
        <f t="shared" si="25"/>
        <v>-11413</v>
      </c>
      <c r="M39" s="164">
        <f t="shared" si="22"/>
        <v>1.7531311483811166E-2</v>
      </c>
    </row>
    <row r="40" spans="2:13" x14ac:dyDescent="0.25">
      <c r="B40" s="162" t="s">
        <v>100</v>
      </c>
      <c r="C40" s="163">
        <v>20508</v>
      </c>
      <c r="D40" s="163">
        <v>11311</v>
      </c>
      <c r="E40" s="163">
        <v>4036</v>
      </c>
      <c r="F40" s="163">
        <v>8561</v>
      </c>
      <c r="G40" s="163">
        <v>11812</v>
      </c>
      <c r="H40" s="163">
        <v>11892</v>
      </c>
      <c r="I40" s="165">
        <f>IFERROR(H40/G40-1,"-")</f>
        <v>6.7727734507281312E-3</v>
      </c>
      <c r="J40" s="164">
        <f t="shared" si="23"/>
        <v>5.1365926973742315E-2</v>
      </c>
      <c r="K40" s="162">
        <f t="shared" si="24"/>
        <v>80</v>
      </c>
      <c r="L40" s="163">
        <f t="shared" si="25"/>
        <v>581</v>
      </c>
      <c r="M40" s="164">
        <f t="shared" si="22"/>
        <v>1.3248751662778495E-2</v>
      </c>
    </row>
    <row r="41" spans="2:13" x14ac:dyDescent="0.25">
      <c r="B41" s="157" t="s">
        <v>107</v>
      </c>
      <c r="C41" s="158">
        <v>411280</v>
      </c>
      <c r="D41" s="158">
        <v>397711</v>
      </c>
      <c r="E41" s="158">
        <v>111220</v>
      </c>
      <c r="F41" s="158">
        <v>332303</v>
      </c>
      <c r="G41" s="158">
        <v>345442</v>
      </c>
      <c r="H41" s="158">
        <v>366443</v>
      </c>
      <c r="I41" s="160">
        <f>IFERROR(H41/G41-1,"-")</f>
        <v>6.0794576224084018E-2</v>
      </c>
      <c r="J41" s="159">
        <f t="shared" si="23"/>
        <v>-7.8619902391435015E-2</v>
      </c>
      <c r="K41" s="157">
        <f t="shared" si="24"/>
        <v>21001</v>
      </c>
      <c r="L41" s="158">
        <f t="shared" si="25"/>
        <v>-31268</v>
      </c>
      <c r="M41" s="159">
        <f t="shared" si="22"/>
        <v>0.40825027796531616</v>
      </c>
    </row>
    <row r="42" spans="2:13" x14ac:dyDescent="0.25">
      <c r="B42" s="162" t="s">
        <v>110</v>
      </c>
      <c r="C42" s="163">
        <v>228421</v>
      </c>
      <c r="D42" s="163">
        <v>231354</v>
      </c>
      <c r="E42" s="163">
        <v>44612</v>
      </c>
      <c r="F42" s="163">
        <v>175774</v>
      </c>
      <c r="G42" s="163">
        <v>195891</v>
      </c>
      <c r="H42" s="163">
        <v>208977</v>
      </c>
      <c r="I42" s="165">
        <f t="shared" ref="I42:I49" si="26">IFERROR(H42/G42-1,"-")</f>
        <v>6.6802456468137983E-2</v>
      </c>
      <c r="J42" s="164">
        <f t="shared" si="23"/>
        <v>-9.6721906688451487E-2</v>
      </c>
      <c r="K42" s="162">
        <f t="shared" si="24"/>
        <v>13086</v>
      </c>
      <c r="L42" s="163">
        <f t="shared" si="25"/>
        <v>-22377</v>
      </c>
      <c r="M42" s="164">
        <f t="shared" si="22"/>
        <v>0.23281906964618748</v>
      </c>
    </row>
    <row r="43" spans="2:13" x14ac:dyDescent="0.25">
      <c r="B43" s="162" t="s">
        <v>113</v>
      </c>
      <c r="C43" s="163">
        <v>15854</v>
      </c>
      <c r="D43" s="163">
        <v>10594</v>
      </c>
      <c r="E43" s="163">
        <v>3745</v>
      </c>
      <c r="F43" s="163">
        <v>7928</v>
      </c>
      <c r="G43" s="163">
        <v>7930</v>
      </c>
      <c r="H43" s="163">
        <v>8733</v>
      </c>
      <c r="I43" s="165">
        <f t="shared" si="26"/>
        <v>0.1012610340479192</v>
      </c>
      <c r="J43" s="164">
        <f t="shared" si="23"/>
        <v>-0.17566547102133279</v>
      </c>
      <c r="K43" s="162">
        <f t="shared" si="24"/>
        <v>803</v>
      </c>
      <c r="L43" s="163">
        <f t="shared" si="25"/>
        <v>-1861</v>
      </c>
      <c r="M43" s="164">
        <f t="shared" si="22"/>
        <v>9.7293431105822895E-3</v>
      </c>
    </row>
    <row r="44" spans="2:13" x14ac:dyDescent="0.25">
      <c r="B44" s="162" t="s">
        <v>116</v>
      </c>
      <c r="C44" s="163">
        <v>6762</v>
      </c>
      <c r="D44" s="163">
        <v>6177</v>
      </c>
      <c r="E44" s="163">
        <v>2314</v>
      </c>
      <c r="F44" s="163">
        <v>7035</v>
      </c>
      <c r="G44" s="163">
        <v>6843</v>
      </c>
      <c r="H44" s="163">
        <v>7247</v>
      </c>
      <c r="I44" s="165">
        <f t="shared" si="26"/>
        <v>5.9038433435627757E-2</v>
      </c>
      <c r="J44" s="164">
        <f t="shared" si="23"/>
        <v>0.17322324753116392</v>
      </c>
      <c r="K44" s="162">
        <f t="shared" si="24"/>
        <v>404</v>
      </c>
      <c r="L44" s="163">
        <f t="shared" si="25"/>
        <v>1070</v>
      </c>
      <c r="M44" s="164">
        <f t="shared" si="22"/>
        <v>8.0738061974567569E-3</v>
      </c>
    </row>
    <row r="45" spans="2:13" x14ac:dyDescent="0.25">
      <c r="B45" s="162" t="s">
        <v>123</v>
      </c>
      <c r="C45" s="163">
        <v>21888</v>
      </c>
      <c r="D45" s="163">
        <v>21043</v>
      </c>
      <c r="E45" s="163">
        <v>5985</v>
      </c>
      <c r="F45" s="163">
        <v>21454</v>
      </c>
      <c r="G45" s="163">
        <v>19289</v>
      </c>
      <c r="H45" s="163">
        <v>19581</v>
      </c>
      <c r="I45" s="165">
        <f t="shared" si="26"/>
        <v>1.5138161646534254E-2</v>
      </c>
      <c r="J45" s="164">
        <f t="shared" si="23"/>
        <v>-6.9476785629425497E-2</v>
      </c>
      <c r="K45" s="162">
        <f t="shared" si="24"/>
        <v>292</v>
      </c>
      <c r="L45" s="163">
        <f t="shared" si="25"/>
        <v>-1462</v>
      </c>
      <c r="M45" s="164">
        <f t="shared" si="22"/>
        <v>2.1814985394287396E-2</v>
      </c>
    </row>
    <row r="46" spans="2:13" x14ac:dyDescent="0.25">
      <c r="B46" s="162" t="s">
        <v>119</v>
      </c>
      <c r="C46" s="163">
        <v>6941</v>
      </c>
      <c r="D46" s="163">
        <v>5653</v>
      </c>
      <c r="E46" s="163">
        <v>2351</v>
      </c>
      <c r="F46" s="163">
        <v>5580</v>
      </c>
      <c r="G46" s="163">
        <v>5813</v>
      </c>
      <c r="H46" s="163">
        <v>6392</v>
      </c>
      <c r="I46" s="165">
        <f t="shared" si="26"/>
        <v>9.960433511095812E-2</v>
      </c>
      <c r="J46" s="164">
        <f t="shared" si="23"/>
        <v>0.13072704758535281</v>
      </c>
      <c r="K46" s="162">
        <f t="shared" si="24"/>
        <v>579</v>
      </c>
      <c r="L46" s="163">
        <f t="shared" si="25"/>
        <v>739</v>
      </c>
      <c r="M46" s="164">
        <f t="shared" si="22"/>
        <v>7.1212597232156189E-3</v>
      </c>
    </row>
    <row r="47" spans="2:13" x14ac:dyDescent="0.25">
      <c r="B47" s="162" t="s">
        <v>128</v>
      </c>
      <c r="C47" s="163">
        <v>11666</v>
      </c>
      <c r="D47" s="163">
        <v>12987</v>
      </c>
      <c r="E47" s="163">
        <v>6283</v>
      </c>
      <c r="F47" s="163">
        <v>8842</v>
      </c>
      <c r="G47" s="163">
        <v>9305</v>
      </c>
      <c r="H47" s="163">
        <v>8982</v>
      </c>
      <c r="I47" s="165">
        <f t="shared" si="26"/>
        <v>-3.4712520150456783E-2</v>
      </c>
      <c r="J47" s="164">
        <f t="shared" si="23"/>
        <v>-0.30838530838530842</v>
      </c>
      <c r="K47" s="162">
        <f t="shared" si="24"/>
        <v>-323</v>
      </c>
      <c r="L47" s="163">
        <f t="shared" si="25"/>
        <v>-4005</v>
      </c>
      <c r="M47" s="164">
        <f t="shared" si="22"/>
        <v>1.0006751382027954E-2</v>
      </c>
    </row>
    <row r="48" spans="2:13" x14ac:dyDescent="0.25">
      <c r="B48" s="162" t="s">
        <v>131</v>
      </c>
      <c r="C48" s="163">
        <v>20912</v>
      </c>
      <c r="D48" s="163">
        <v>18456</v>
      </c>
      <c r="E48" s="163">
        <v>10653</v>
      </c>
      <c r="F48" s="163">
        <v>7799</v>
      </c>
      <c r="G48" s="163">
        <v>9027</v>
      </c>
      <c r="H48" s="163">
        <v>9633</v>
      </c>
      <c r="I48" s="165">
        <f t="shared" si="26"/>
        <v>6.7131937520771068E-2</v>
      </c>
      <c r="J48" s="164">
        <f t="shared" si="23"/>
        <v>-0.47805591677503256</v>
      </c>
      <c r="K48" s="162">
        <f t="shared" si="24"/>
        <v>606</v>
      </c>
      <c r="L48" s="163">
        <f t="shared" si="25"/>
        <v>-8823</v>
      </c>
      <c r="M48" s="164">
        <f t="shared" si="22"/>
        <v>1.0732023609783488E-2</v>
      </c>
    </row>
    <row r="49" spans="2:13" x14ac:dyDescent="0.25">
      <c r="B49" s="168" t="s">
        <v>145</v>
      </c>
      <c r="C49" s="169">
        <f t="shared" ref="C49:H49" si="27">C41-SUM(C42:C48)</f>
        <v>98836</v>
      </c>
      <c r="D49" s="169">
        <f t="shared" si="27"/>
        <v>91447</v>
      </c>
      <c r="E49" s="169">
        <f t="shared" si="27"/>
        <v>35277</v>
      </c>
      <c r="F49" s="169">
        <f t="shared" si="27"/>
        <v>97891</v>
      </c>
      <c r="G49" s="169">
        <f t="shared" si="27"/>
        <v>91344</v>
      </c>
      <c r="H49" s="169">
        <f t="shared" si="27"/>
        <v>96898</v>
      </c>
      <c r="I49" s="171">
        <f t="shared" si="26"/>
        <v>6.080311788404269E-2</v>
      </c>
      <c r="J49" s="170">
        <f t="shared" si="23"/>
        <v>5.9608297702494317E-2</v>
      </c>
      <c r="K49" s="168">
        <f>H49-G49</f>
        <v>5554</v>
      </c>
      <c r="L49" s="169">
        <f t="shared" si="25"/>
        <v>5451</v>
      </c>
      <c r="M49" s="170">
        <f t="shared" si="22"/>
        <v>0.10795303890177518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IFERROR(C52+C55,"nd")</f>
        <v>4462</v>
      </c>
      <c r="D51" s="176">
        <f t="shared" ref="D51:H51" si="28">IFERROR(D52+D55,"nd")</f>
        <v>4345</v>
      </c>
      <c r="E51" s="176">
        <f t="shared" si="28"/>
        <v>1878</v>
      </c>
      <c r="F51" s="176">
        <f t="shared" si="28"/>
        <v>0</v>
      </c>
      <c r="G51" s="176">
        <f t="shared" si="28"/>
        <v>0</v>
      </c>
      <c r="H51" s="176">
        <f t="shared" si="28"/>
        <v>0</v>
      </c>
      <c r="I51" s="177" t="str">
        <f>IFERROR(H51/G51-1,"-")</f>
        <v>-</v>
      </c>
      <c r="J51" s="177">
        <f>IFERROR(H51/D51-1,"-")</f>
        <v>-1</v>
      </c>
      <c r="K51" s="176">
        <f>H51-G51</f>
        <v>0</v>
      </c>
      <c r="L51" s="176">
        <f>H51-D51</f>
        <v>-4345</v>
      </c>
      <c r="M51" s="177">
        <f t="shared" ref="M51:M63" si="29">H51/H$9</f>
        <v>0</v>
      </c>
    </row>
    <row r="52" spans="2:13" x14ac:dyDescent="0.25">
      <c r="B52" s="157" t="s">
        <v>97</v>
      </c>
      <c r="C52" s="158">
        <v>1178</v>
      </c>
      <c r="D52" s="158">
        <v>1438</v>
      </c>
      <c r="E52" s="158">
        <v>350</v>
      </c>
      <c r="F52" s="158">
        <v>0</v>
      </c>
      <c r="G52" s="158">
        <v>0</v>
      </c>
      <c r="H52" s="158">
        <v>0</v>
      </c>
      <c r="I52" s="160" t="str">
        <f>IFERROR(H52/G52-1,"-")</f>
        <v>-</v>
      </c>
      <c r="J52" s="159">
        <f t="shared" ref="J52:J63" si="30">IFERROR(H52/D52-1,"-")</f>
        <v>-1</v>
      </c>
      <c r="K52" s="157">
        <f t="shared" ref="K52:K62" si="31">H52-G52</f>
        <v>0</v>
      </c>
      <c r="L52" s="158">
        <f t="shared" ref="L52:L63" si="32">H52-D52</f>
        <v>-1438</v>
      </c>
      <c r="M52" s="159">
        <f t="shared" si="29"/>
        <v>0</v>
      </c>
    </row>
    <row r="53" spans="2:13" x14ac:dyDescent="0.25">
      <c r="B53" s="162" t="s">
        <v>103</v>
      </c>
      <c r="C53" s="163">
        <v>912</v>
      </c>
      <c r="D53" s="163">
        <v>963</v>
      </c>
      <c r="E53" s="163">
        <v>171</v>
      </c>
      <c r="F53" s="163">
        <v>0</v>
      </c>
      <c r="G53" s="163">
        <v>0</v>
      </c>
      <c r="H53" s="163">
        <v>0</v>
      </c>
      <c r="I53" s="165" t="str">
        <f>IFERROR(H53/G53-1,"-")</f>
        <v>-</v>
      </c>
      <c r="J53" s="164">
        <f t="shared" si="30"/>
        <v>-1</v>
      </c>
      <c r="K53" s="162">
        <f t="shared" si="31"/>
        <v>0</v>
      </c>
      <c r="L53" s="163">
        <f t="shared" si="32"/>
        <v>-963</v>
      </c>
      <c r="M53" s="164">
        <f t="shared" si="29"/>
        <v>0</v>
      </c>
    </row>
    <row r="54" spans="2:13" x14ac:dyDescent="0.25">
      <c r="B54" s="162" t="s">
        <v>100</v>
      </c>
      <c r="C54" s="163">
        <v>266</v>
      </c>
      <c r="D54" s="163">
        <v>475</v>
      </c>
      <c r="E54" s="163">
        <v>179</v>
      </c>
      <c r="F54" s="163">
        <v>0</v>
      </c>
      <c r="G54" s="163">
        <v>0</v>
      </c>
      <c r="H54" s="163">
        <v>0</v>
      </c>
      <c r="I54" s="165" t="str">
        <f>IFERROR(H54/G54-1,"-")</f>
        <v>-</v>
      </c>
      <c r="J54" s="164">
        <f t="shared" si="30"/>
        <v>-1</v>
      </c>
      <c r="K54" s="162">
        <f t="shared" si="31"/>
        <v>0</v>
      </c>
      <c r="L54" s="163">
        <f t="shared" si="32"/>
        <v>-475</v>
      </c>
      <c r="M54" s="164">
        <f t="shared" si="29"/>
        <v>0</v>
      </c>
    </row>
    <row r="55" spans="2:13" x14ac:dyDescent="0.25">
      <c r="B55" s="157" t="s">
        <v>107</v>
      </c>
      <c r="C55" s="158">
        <v>3284</v>
      </c>
      <c r="D55" s="158">
        <v>2907</v>
      </c>
      <c r="E55" s="158">
        <v>1528</v>
      </c>
      <c r="F55" s="158">
        <v>0</v>
      </c>
      <c r="G55" s="158">
        <v>0</v>
      </c>
      <c r="H55" s="158">
        <v>0</v>
      </c>
      <c r="I55" s="160" t="str">
        <f>IFERROR(H55/G55-1,"-")</f>
        <v>-</v>
      </c>
      <c r="J55" s="159">
        <f t="shared" si="30"/>
        <v>-1</v>
      </c>
      <c r="K55" s="157">
        <f t="shared" si="31"/>
        <v>0</v>
      </c>
      <c r="L55" s="158">
        <f t="shared" si="32"/>
        <v>-2907</v>
      </c>
      <c r="M55" s="159">
        <f t="shared" si="29"/>
        <v>0</v>
      </c>
    </row>
    <row r="56" spans="2:13" x14ac:dyDescent="0.25">
      <c r="B56" s="162" t="s">
        <v>110</v>
      </c>
      <c r="C56" s="163">
        <v>1119</v>
      </c>
      <c r="D56" s="163">
        <v>1211</v>
      </c>
      <c r="E56" s="163">
        <v>596</v>
      </c>
      <c r="F56" s="163">
        <v>0</v>
      </c>
      <c r="G56" s="163">
        <v>0</v>
      </c>
      <c r="H56" s="163">
        <v>0</v>
      </c>
      <c r="I56" s="165" t="str">
        <f t="shared" ref="I56:I63" si="33">IFERROR(H56/G56-1,"-")</f>
        <v>-</v>
      </c>
      <c r="J56" s="164">
        <f t="shared" si="30"/>
        <v>-1</v>
      </c>
      <c r="K56" s="162">
        <f t="shared" si="31"/>
        <v>0</v>
      </c>
      <c r="L56" s="163">
        <f t="shared" si="32"/>
        <v>-1211</v>
      </c>
      <c r="M56" s="164">
        <f t="shared" si="29"/>
        <v>0</v>
      </c>
    </row>
    <row r="57" spans="2:13" x14ac:dyDescent="0.25">
      <c r="B57" s="162" t="s">
        <v>113</v>
      </c>
      <c r="C57" s="163">
        <v>770</v>
      </c>
      <c r="D57" s="163">
        <v>457</v>
      </c>
      <c r="E57" s="163">
        <v>89</v>
      </c>
      <c r="F57" s="163">
        <v>0</v>
      </c>
      <c r="G57" s="163">
        <v>0</v>
      </c>
      <c r="H57" s="163">
        <v>0</v>
      </c>
      <c r="I57" s="165" t="str">
        <f t="shared" si="33"/>
        <v>-</v>
      </c>
      <c r="J57" s="164">
        <f t="shared" si="30"/>
        <v>-1</v>
      </c>
      <c r="K57" s="162">
        <f t="shared" si="31"/>
        <v>0</v>
      </c>
      <c r="L57" s="163">
        <f t="shared" si="32"/>
        <v>-457</v>
      </c>
      <c r="M57" s="164">
        <f t="shared" si="29"/>
        <v>0</v>
      </c>
    </row>
    <row r="58" spans="2:13" x14ac:dyDescent="0.25">
      <c r="B58" s="162" t="s">
        <v>116</v>
      </c>
      <c r="C58" s="163">
        <v>74</v>
      </c>
      <c r="D58" s="163">
        <v>179</v>
      </c>
      <c r="E58" s="163">
        <v>56</v>
      </c>
      <c r="F58" s="163">
        <v>0</v>
      </c>
      <c r="G58" s="163">
        <v>0</v>
      </c>
      <c r="H58" s="163">
        <v>0</v>
      </c>
      <c r="I58" s="165" t="str">
        <f t="shared" si="33"/>
        <v>-</v>
      </c>
      <c r="J58" s="164">
        <f t="shared" si="30"/>
        <v>-1</v>
      </c>
      <c r="K58" s="162">
        <f t="shared" si="31"/>
        <v>0</v>
      </c>
      <c r="L58" s="163">
        <f t="shared" si="32"/>
        <v>-179</v>
      </c>
      <c r="M58" s="164">
        <f t="shared" si="29"/>
        <v>0</v>
      </c>
    </row>
    <row r="59" spans="2:13" x14ac:dyDescent="0.25">
      <c r="B59" s="162" t="s">
        <v>123</v>
      </c>
      <c r="C59" s="163">
        <v>53</v>
      </c>
      <c r="D59" s="163">
        <v>149</v>
      </c>
      <c r="E59" s="163">
        <v>13</v>
      </c>
      <c r="F59" s="163">
        <v>0</v>
      </c>
      <c r="G59" s="163">
        <v>0</v>
      </c>
      <c r="H59" s="163">
        <v>0</v>
      </c>
      <c r="I59" s="165" t="str">
        <f t="shared" si="33"/>
        <v>-</v>
      </c>
      <c r="J59" s="164">
        <f t="shared" si="30"/>
        <v>-1</v>
      </c>
      <c r="K59" s="162">
        <f t="shared" si="31"/>
        <v>0</v>
      </c>
      <c r="L59" s="163">
        <f t="shared" si="32"/>
        <v>-149</v>
      </c>
      <c r="M59" s="164">
        <f t="shared" si="29"/>
        <v>0</v>
      </c>
    </row>
    <row r="60" spans="2:13" x14ac:dyDescent="0.25">
      <c r="B60" s="162" t="s">
        <v>119</v>
      </c>
      <c r="C60" s="163">
        <v>24</v>
      </c>
      <c r="D60" s="163">
        <v>33</v>
      </c>
      <c r="E60" s="163">
        <v>52</v>
      </c>
      <c r="F60" s="163">
        <v>0</v>
      </c>
      <c r="G60" s="163">
        <v>0</v>
      </c>
      <c r="H60" s="163">
        <v>0</v>
      </c>
      <c r="I60" s="165" t="str">
        <f t="shared" si="33"/>
        <v>-</v>
      </c>
      <c r="J60" s="164">
        <f t="shared" si="30"/>
        <v>-1</v>
      </c>
      <c r="K60" s="162">
        <f t="shared" si="31"/>
        <v>0</v>
      </c>
      <c r="L60" s="163">
        <f t="shared" si="32"/>
        <v>-33</v>
      </c>
      <c r="M60" s="164">
        <f t="shared" si="29"/>
        <v>0</v>
      </c>
    </row>
    <row r="61" spans="2:13" x14ac:dyDescent="0.25">
      <c r="B61" s="162" t="s">
        <v>128</v>
      </c>
      <c r="C61" s="163">
        <v>27</v>
      </c>
      <c r="D61" s="163">
        <v>41</v>
      </c>
      <c r="E61" s="163">
        <v>60</v>
      </c>
      <c r="F61" s="163">
        <v>0</v>
      </c>
      <c r="G61" s="163">
        <v>0</v>
      </c>
      <c r="H61" s="163">
        <v>0</v>
      </c>
      <c r="I61" s="165" t="str">
        <f t="shared" si="33"/>
        <v>-</v>
      </c>
      <c r="J61" s="164">
        <f t="shared" si="30"/>
        <v>-1</v>
      </c>
      <c r="K61" s="162">
        <f t="shared" si="31"/>
        <v>0</v>
      </c>
      <c r="L61" s="163">
        <f t="shared" si="32"/>
        <v>-41</v>
      </c>
      <c r="M61" s="164">
        <f t="shared" si="29"/>
        <v>0</v>
      </c>
    </row>
    <row r="62" spans="2:13" x14ac:dyDescent="0.25">
      <c r="B62" s="162" t="s">
        <v>131</v>
      </c>
      <c r="C62" s="163">
        <v>55</v>
      </c>
      <c r="D62" s="163">
        <v>73</v>
      </c>
      <c r="E62" s="163">
        <v>96</v>
      </c>
      <c r="F62" s="163">
        <v>0</v>
      </c>
      <c r="G62" s="163">
        <v>0</v>
      </c>
      <c r="H62" s="163">
        <v>0</v>
      </c>
      <c r="I62" s="165" t="str">
        <f t="shared" si="33"/>
        <v>-</v>
      </c>
      <c r="J62" s="164">
        <f t="shared" si="30"/>
        <v>-1</v>
      </c>
      <c r="K62" s="162">
        <f t="shared" si="31"/>
        <v>0</v>
      </c>
      <c r="L62" s="163">
        <f t="shared" si="32"/>
        <v>-73</v>
      </c>
      <c r="M62" s="164">
        <f t="shared" si="29"/>
        <v>0</v>
      </c>
    </row>
    <row r="63" spans="2:13" x14ac:dyDescent="0.25">
      <c r="B63" s="168" t="s">
        <v>145</v>
      </c>
      <c r="C63" s="169">
        <f>IFERROR(C55-SUM(C56:C62),"nd")</f>
        <v>1162</v>
      </c>
      <c r="D63" s="169">
        <f t="shared" ref="D63:H63" si="34">IFERROR(D55-SUM(D56:D62),"nd")</f>
        <v>764</v>
      </c>
      <c r="E63" s="169">
        <f t="shared" si="34"/>
        <v>566</v>
      </c>
      <c r="F63" s="169">
        <f t="shared" si="34"/>
        <v>0</v>
      </c>
      <c r="G63" s="169">
        <f t="shared" si="34"/>
        <v>0</v>
      </c>
      <c r="H63" s="169">
        <f t="shared" si="34"/>
        <v>0</v>
      </c>
      <c r="I63" s="171" t="str">
        <f t="shared" si="33"/>
        <v>-</v>
      </c>
      <c r="J63" s="170">
        <f t="shared" si="30"/>
        <v>-1</v>
      </c>
      <c r="K63" s="168">
        <f>H63-G63</f>
        <v>0</v>
      </c>
      <c r="L63" s="169">
        <f t="shared" si="32"/>
        <v>-764</v>
      </c>
      <c r="M63" s="170">
        <f t="shared" si="29"/>
        <v>0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 t="str">
        <f>IFERROR(C66+C69,"nd")</f>
        <v>nd</v>
      </c>
      <c r="D65" s="176" t="str">
        <f t="shared" ref="D65:H65" si="35">IFERROR(D66+D69,"nd")</f>
        <v>nd</v>
      </c>
      <c r="E65" s="176" t="str">
        <f t="shared" si="35"/>
        <v>nd</v>
      </c>
      <c r="F65" s="176" t="str">
        <f t="shared" si="35"/>
        <v>nd</v>
      </c>
      <c r="G65" s="176" t="str">
        <f t="shared" si="35"/>
        <v>nd</v>
      </c>
      <c r="H65" s="176" t="str">
        <f t="shared" si="35"/>
        <v>nd</v>
      </c>
      <c r="I65" s="177" t="str">
        <f>IFERROR(H65/G65-1,"-")</f>
        <v>-</v>
      </c>
      <c r="J65" s="177" t="str">
        <f>IFERROR(H65/D65-1,"-")</f>
        <v>-</v>
      </c>
      <c r="K65" s="176" t="str">
        <f>IFERROR(H65-G65,"-")</f>
        <v>-</v>
      </c>
      <c r="L65" s="176" t="str">
        <f>IFERROR(H65-D65,"-")</f>
        <v>-</v>
      </c>
      <c r="M65" s="177" t="str">
        <f>IFERROR(H65/H$9,"-")</f>
        <v>-</v>
      </c>
    </row>
    <row r="66" spans="2:13" x14ac:dyDescent="0.25">
      <c r="B66" s="157" t="s">
        <v>97</v>
      </c>
      <c r="C66" s="158" t="s">
        <v>313</v>
      </c>
      <c r="D66" s="158" t="s">
        <v>313</v>
      </c>
      <c r="E66" s="158" t="s">
        <v>313</v>
      </c>
      <c r="F66" s="158" t="s">
        <v>313</v>
      </c>
      <c r="G66" s="158" t="s">
        <v>313</v>
      </c>
      <c r="H66" s="158" t="s">
        <v>313</v>
      </c>
      <c r="I66" s="160" t="str">
        <f>IFERROR(H66/G66-1,"-")</f>
        <v>-</v>
      </c>
      <c r="J66" s="159" t="str">
        <f t="shared" ref="J66:J77" si="36">IFERROR(H66/D66-1,"-")</f>
        <v>-</v>
      </c>
      <c r="K66" s="178" t="str">
        <f t="shared" ref="K66:K77" si="37">IFERROR(H66-G66,"-")</f>
        <v>-</v>
      </c>
      <c r="L66" s="158" t="str">
        <f t="shared" ref="L66:L77" si="38">IFERROR(H66-D66,"-")</f>
        <v>-</v>
      </c>
      <c r="M66" s="159" t="str">
        <f t="shared" ref="M66:M77" si="39">IFERROR(H66/H$9,"-")</f>
        <v>-</v>
      </c>
    </row>
    <row r="67" spans="2:13" x14ac:dyDescent="0.25">
      <c r="B67" s="162" t="s">
        <v>103</v>
      </c>
      <c r="C67" s="163" t="s">
        <v>313</v>
      </c>
      <c r="D67" s="163" t="s">
        <v>313</v>
      </c>
      <c r="E67" s="163" t="s">
        <v>313</v>
      </c>
      <c r="F67" s="163" t="s">
        <v>313</v>
      </c>
      <c r="G67" s="163" t="s">
        <v>313</v>
      </c>
      <c r="H67" s="163" t="s">
        <v>313</v>
      </c>
      <c r="I67" s="165" t="str">
        <f>IFERROR(H67/G67-1,"-")</f>
        <v>-</v>
      </c>
      <c r="J67" s="164" t="str">
        <f t="shared" si="36"/>
        <v>-</v>
      </c>
      <c r="K67" s="179" t="str">
        <f t="shared" si="37"/>
        <v>-</v>
      </c>
      <c r="L67" s="163" t="str">
        <f t="shared" si="38"/>
        <v>-</v>
      </c>
      <c r="M67" s="164" t="str">
        <f t="shared" si="39"/>
        <v>-</v>
      </c>
    </row>
    <row r="68" spans="2:13" x14ac:dyDescent="0.25">
      <c r="B68" s="162" t="s">
        <v>100</v>
      </c>
      <c r="C68" s="163" t="s">
        <v>313</v>
      </c>
      <c r="D68" s="163" t="s">
        <v>313</v>
      </c>
      <c r="E68" s="163" t="s">
        <v>313</v>
      </c>
      <c r="F68" s="163" t="s">
        <v>313</v>
      </c>
      <c r="G68" s="163" t="s">
        <v>313</v>
      </c>
      <c r="H68" s="163" t="s">
        <v>313</v>
      </c>
      <c r="I68" s="165" t="str">
        <f>IFERROR(H68/G68-1,"-")</f>
        <v>-</v>
      </c>
      <c r="J68" s="164" t="str">
        <f t="shared" si="36"/>
        <v>-</v>
      </c>
      <c r="K68" s="179" t="str">
        <f t="shared" si="37"/>
        <v>-</v>
      </c>
      <c r="L68" s="163" t="str">
        <f t="shared" si="38"/>
        <v>-</v>
      </c>
      <c r="M68" s="164" t="str">
        <f t="shared" si="39"/>
        <v>-</v>
      </c>
    </row>
    <row r="69" spans="2:13" x14ac:dyDescent="0.25">
      <c r="B69" s="157" t="s">
        <v>107</v>
      </c>
      <c r="C69" s="158" t="s">
        <v>313</v>
      </c>
      <c r="D69" s="158" t="s">
        <v>313</v>
      </c>
      <c r="E69" s="158" t="s">
        <v>313</v>
      </c>
      <c r="F69" s="158" t="s">
        <v>313</v>
      </c>
      <c r="G69" s="158" t="s">
        <v>313</v>
      </c>
      <c r="H69" s="158" t="s">
        <v>313</v>
      </c>
      <c r="I69" s="160" t="str">
        <f>IFERROR(H69/G69-1,"-")</f>
        <v>-</v>
      </c>
      <c r="J69" s="159" t="str">
        <f t="shared" si="36"/>
        <v>-</v>
      </c>
      <c r="K69" s="178" t="str">
        <f t="shared" si="37"/>
        <v>-</v>
      </c>
      <c r="L69" s="158" t="str">
        <f t="shared" si="38"/>
        <v>-</v>
      </c>
      <c r="M69" s="159" t="str">
        <f t="shared" si="39"/>
        <v>-</v>
      </c>
    </row>
    <row r="70" spans="2:13" x14ac:dyDescent="0.25">
      <c r="B70" s="162" t="s">
        <v>110</v>
      </c>
      <c r="C70" s="163" t="s">
        <v>313</v>
      </c>
      <c r="D70" s="163" t="s">
        <v>313</v>
      </c>
      <c r="E70" s="163" t="s">
        <v>313</v>
      </c>
      <c r="F70" s="163" t="s">
        <v>313</v>
      </c>
      <c r="G70" s="163" t="s">
        <v>313</v>
      </c>
      <c r="H70" s="163" t="s">
        <v>313</v>
      </c>
      <c r="I70" s="165" t="str">
        <f t="shared" ref="I70:I77" si="40">IFERROR(H70/G70-1,"-")</f>
        <v>-</v>
      </c>
      <c r="J70" s="164" t="str">
        <f t="shared" si="36"/>
        <v>-</v>
      </c>
      <c r="K70" s="179" t="str">
        <f t="shared" si="37"/>
        <v>-</v>
      </c>
      <c r="L70" s="163" t="str">
        <f t="shared" si="38"/>
        <v>-</v>
      </c>
      <c r="M70" s="164" t="str">
        <f t="shared" si="39"/>
        <v>-</v>
      </c>
    </row>
    <row r="71" spans="2:13" x14ac:dyDescent="0.25">
      <c r="B71" s="162" t="s">
        <v>113</v>
      </c>
      <c r="C71" s="163" t="s">
        <v>313</v>
      </c>
      <c r="D71" s="163" t="s">
        <v>313</v>
      </c>
      <c r="E71" s="163" t="s">
        <v>313</v>
      </c>
      <c r="F71" s="163" t="s">
        <v>313</v>
      </c>
      <c r="G71" s="163" t="s">
        <v>313</v>
      </c>
      <c r="H71" s="163" t="s">
        <v>313</v>
      </c>
      <c r="I71" s="165" t="str">
        <f t="shared" si="40"/>
        <v>-</v>
      </c>
      <c r="J71" s="164" t="str">
        <f t="shared" si="36"/>
        <v>-</v>
      </c>
      <c r="K71" s="179" t="str">
        <f t="shared" si="37"/>
        <v>-</v>
      </c>
      <c r="L71" s="163" t="str">
        <f t="shared" si="38"/>
        <v>-</v>
      </c>
      <c r="M71" s="164" t="str">
        <f t="shared" si="39"/>
        <v>-</v>
      </c>
    </row>
    <row r="72" spans="2:13" x14ac:dyDescent="0.25">
      <c r="B72" s="162" t="s">
        <v>116</v>
      </c>
      <c r="C72" s="163" t="s">
        <v>313</v>
      </c>
      <c r="D72" s="163" t="s">
        <v>313</v>
      </c>
      <c r="E72" s="163" t="s">
        <v>313</v>
      </c>
      <c r="F72" s="163" t="s">
        <v>313</v>
      </c>
      <c r="G72" s="163" t="s">
        <v>313</v>
      </c>
      <c r="H72" s="163" t="s">
        <v>313</v>
      </c>
      <c r="I72" s="165" t="str">
        <f t="shared" si="40"/>
        <v>-</v>
      </c>
      <c r="J72" s="164" t="str">
        <f t="shared" si="36"/>
        <v>-</v>
      </c>
      <c r="K72" s="179" t="str">
        <f t="shared" si="37"/>
        <v>-</v>
      </c>
      <c r="L72" s="163" t="str">
        <f t="shared" si="38"/>
        <v>-</v>
      </c>
      <c r="M72" s="164" t="str">
        <f t="shared" si="39"/>
        <v>-</v>
      </c>
    </row>
    <row r="73" spans="2:13" x14ac:dyDescent="0.25">
      <c r="B73" s="162" t="s">
        <v>123</v>
      </c>
      <c r="C73" s="163" t="s">
        <v>313</v>
      </c>
      <c r="D73" s="163" t="s">
        <v>313</v>
      </c>
      <c r="E73" s="163" t="s">
        <v>313</v>
      </c>
      <c r="F73" s="163" t="s">
        <v>313</v>
      </c>
      <c r="G73" s="163" t="s">
        <v>313</v>
      </c>
      <c r="H73" s="163" t="s">
        <v>313</v>
      </c>
      <c r="I73" s="165" t="str">
        <f t="shared" si="40"/>
        <v>-</v>
      </c>
      <c r="J73" s="164" t="str">
        <f t="shared" si="36"/>
        <v>-</v>
      </c>
      <c r="K73" s="179" t="str">
        <f t="shared" si="37"/>
        <v>-</v>
      </c>
      <c r="L73" s="163" t="str">
        <f t="shared" si="38"/>
        <v>-</v>
      </c>
      <c r="M73" s="164" t="str">
        <f t="shared" si="39"/>
        <v>-</v>
      </c>
    </row>
    <row r="74" spans="2:13" x14ac:dyDescent="0.25">
      <c r="B74" s="162" t="s">
        <v>119</v>
      </c>
      <c r="C74" s="163" t="s">
        <v>313</v>
      </c>
      <c r="D74" s="163" t="s">
        <v>313</v>
      </c>
      <c r="E74" s="163" t="s">
        <v>313</v>
      </c>
      <c r="F74" s="163" t="s">
        <v>313</v>
      </c>
      <c r="G74" s="163" t="s">
        <v>313</v>
      </c>
      <c r="H74" s="163" t="s">
        <v>313</v>
      </c>
      <c r="I74" s="165" t="str">
        <f t="shared" si="40"/>
        <v>-</v>
      </c>
      <c r="J74" s="164" t="str">
        <f t="shared" si="36"/>
        <v>-</v>
      </c>
      <c r="K74" s="179" t="str">
        <f t="shared" si="37"/>
        <v>-</v>
      </c>
      <c r="L74" s="163" t="str">
        <f t="shared" si="38"/>
        <v>-</v>
      </c>
      <c r="M74" s="164" t="str">
        <f t="shared" si="39"/>
        <v>-</v>
      </c>
    </row>
    <row r="75" spans="2:13" x14ac:dyDescent="0.25">
      <c r="B75" s="162" t="s">
        <v>128</v>
      </c>
      <c r="C75" s="163" t="s">
        <v>313</v>
      </c>
      <c r="D75" s="163" t="s">
        <v>313</v>
      </c>
      <c r="E75" s="163" t="s">
        <v>313</v>
      </c>
      <c r="F75" s="163" t="s">
        <v>313</v>
      </c>
      <c r="G75" s="163" t="s">
        <v>313</v>
      </c>
      <c r="H75" s="163" t="s">
        <v>313</v>
      </c>
      <c r="I75" s="165" t="str">
        <f t="shared" si="40"/>
        <v>-</v>
      </c>
      <c r="J75" s="164" t="str">
        <f t="shared" si="36"/>
        <v>-</v>
      </c>
      <c r="K75" s="179" t="str">
        <f t="shared" si="37"/>
        <v>-</v>
      </c>
      <c r="L75" s="163" t="str">
        <f t="shared" si="38"/>
        <v>-</v>
      </c>
      <c r="M75" s="164" t="str">
        <f t="shared" si="39"/>
        <v>-</v>
      </c>
    </row>
    <row r="76" spans="2:13" x14ac:dyDescent="0.25">
      <c r="B76" s="162" t="s">
        <v>131</v>
      </c>
      <c r="C76" s="163" t="s">
        <v>313</v>
      </c>
      <c r="D76" s="163" t="s">
        <v>313</v>
      </c>
      <c r="E76" s="163" t="s">
        <v>313</v>
      </c>
      <c r="F76" s="163" t="s">
        <v>313</v>
      </c>
      <c r="G76" s="163" t="s">
        <v>313</v>
      </c>
      <c r="H76" s="163" t="s">
        <v>313</v>
      </c>
      <c r="I76" s="165" t="str">
        <f t="shared" si="40"/>
        <v>-</v>
      </c>
      <c r="J76" s="164" t="str">
        <f t="shared" si="36"/>
        <v>-</v>
      </c>
      <c r="K76" s="179" t="str">
        <f t="shared" si="37"/>
        <v>-</v>
      </c>
      <c r="L76" s="163" t="str">
        <f t="shared" si="38"/>
        <v>-</v>
      </c>
      <c r="M76" s="164" t="str">
        <f t="shared" si="39"/>
        <v>-</v>
      </c>
    </row>
    <row r="77" spans="2:13" x14ac:dyDescent="0.25">
      <c r="B77" s="168" t="s">
        <v>145</v>
      </c>
      <c r="C77" s="169" t="str">
        <f>IFERROR(C69-SUM(C70:C76),"nd")</f>
        <v>nd</v>
      </c>
      <c r="D77" s="169" t="str">
        <f t="shared" ref="D77:H77" si="41">IFERROR(D69-SUM(D70:D76),"nd")</f>
        <v>nd</v>
      </c>
      <c r="E77" s="169" t="str">
        <f t="shared" si="41"/>
        <v>nd</v>
      </c>
      <c r="F77" s="169" t="str">
        <f t="shared" si="41"/>
        <v>nd</v>
      </c>
      <c r="G77" s="169" t="str">
        <f t="shared" si="41"/>
        <v>nd</v>
      </c>
      <c r="H77" s="169" t="str">
        <f t="shared" si="41"/>
        <v>nd</v>
      </c>
      <c r="I77" s="171" t="str">
        <f t="shared" si="40"/>
        <v>-</v>
      </c>
      <c r="J77" s="170" t="str">
        <f t="shared" si="36"/>
        <v>-</v>
      </c>
      <c r="K77" s="180" t="str">
        <f t="shared" si="37"/>
        <v>-</v>
      </c>
      <c r="L77" s="169" t="str">
        <f t="shared" si="38"/>
        <v>-</v>
      </c>
      <c r="M77" s="170" t="str">
        <f t="shared" si="39"/>
        <v>-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IFERROR(C80+C83,"nd")</f>
        <v>132103</v>
      </c>
      <c r="D79" s="176">
        <f t="shared" ref="D79:H79" si="42">IFERROR(D80+D83,"nd")</f>
        <v>122266</v>
      </c>
      <c r="E79" s="176">
        <f t="shared" si="42"/>
        <v>34032</v>
      </c>
      <c r="F79" s="176">
        <f t="shared" si="42"/>
        <v>99532</v>
      </c>
      <c r="G79" s="176">
        <f t="shared" si="42"/>
        <v>111181</v>
      </c>
      <c r="H79" s="176">
        <f t="shared" si="42"/>
        <v>134105</v>
      </c>
      <c r="I79" s="177">
        <f>IFERROR(H79/G79-1,"-")</f>
        <v>0.20618630881175748</v>
      </c>
      <c r="J79" s="177">
        <f>IFERROR(H79/D79-1,"-")</f>
        <v>9.6829862758248453E-2</v>
      </c>
      <c r="K79" s="176">
        <f>IFERROR(H79-G79,"-")</f>
        <v>22924</v>
      </c>
      <c r="L79" s="176">
        <f>IFERROR(H79-D79,"-")</f>
        <v>11839</v>
      </c>
      <c r="M79" s="177">
        <f>IFERROR(H79/H$9,"-")</f>
        <v>0.14940496482819626</v>
      </c>
    </row>
    <row r="80" spans="2:13" x14ac:dyDescent="0.25">
      <c r="B80" s="157" t="s">
        <v>97</v>
      </c>
      <c r="C80" s="158">
        <v>64092</v>
      </c>
      <c r="D80" s="158">
        <v>59570</v>
      </c>
      <c r="E80" s="158">
        <v>11706</v>
      </c>
      <c r="F80" s="158">
        <v>49826</v>
      </c>
      <c r="G80" s="158">
        <v>52337</v>
      </c>
      <c r="H80" s="158">
        <v>68628</v>
      </c>
      <c r="I80" s="160">
        <f>IFERROR(H80/G80-1,"-")</f>
        <v>0.31127118482144556</v>
      </c>
      <c r="J80" s="159">
        <f t="shared" ref="J80:J91" si="43">IFERROR(H80/D80-1,"-")</f>
        <v>0.15205640423031719</v>
      </c>
      <c r="K80" s="178">
        <f t="shared" ref="K80:K91" si="44">IFERROR(H80-G80,"-")</f>
        <v>16291</v>
      </c>
      <c r="L80" s="158">
        <f t="shared" ref="L80:L91" si="45">IFERROR(H80-D80,"-")</f>
        <v>9058</v>
      </c>
      <c r="M80" s="159">
        <f t="shared" ref="M80:M91" si="46">IFERROR(H80/H$9,"-")</f>
        <v>7.6457730332422008E-2</v>
      </c>
    </row>
    <row r="81" spans="2:13" x14ac:dyDescent="0.25">
      <c r="B81" s="162" t="s">
        <v>103</v>
      </c>
      <c r="C81" s="163">
        <v>21239</v>
      </c>
      <c r="D81" s="163">
        <v>18274</v>
      </c>
      <c r="E81" s="163">
        <v>3396</v>
      </c>
      <c r="F81" s="163">
        <v>24083</v>
      </c>
      <c r="G81" s="163">
        <v>27250</v>
      </c>
      <c r="H81" s="163">
        <v>28068</v>
      </c>
      <c r="I81" s="165">
        <f>IFERROR(H81/G81-1,"-")</f>
        <v>3.0018348623853219E-2</v>
      </c>
      <c r="J81" s="164">
        <f t="shared" si="43"/>
        <v>0.53595271971106495</v>
      </c>
      <c r="K81" s="179">
        <f t="shared" si="44"/>
        <v>818</v>
      </c>
      <c r="L81" s="163">
        <f t="shared" si="45"/>
        <v>9794</v>
      </c>
      <c r="M81" s="164">
        <f t="shared" si="46"/>
        <v>3.1270262501754693E-2</v>
      </c>
    </row>
    <row r="82" spans="2:13" x14ac:dyDescent="0.25">
      <c r="B82" s="162" t="s">
        <v>100</v>
      </c>
      <c r="C82" s="163">
        <v>42853</v>
      </c>
      <c r="D82" s="163">
        <v>41296</v>
      </c>
      <c r="E82" s="163">
        <v>8310</v>
      </c>
      <c r="F82" s="163">
        <v>25743</v>
      </c>
      <c r="G82" s="163">
        <v>25087</v>
      </c>
      <c r="H82" s="163">
        <v>40560</v>
      </c>
      <c r="I82" s="165">
        <f>IFERROR(H82/G82-1,"-")</f>
        <v>0.61677362777534173</v>
      </c>
      <c r="J82" s="164">
        <f t="shared" si="43"/>
        <v>-1.7822549399457599E-2</v>
      </c>
      <c r="K82" s="179">
        <f t="shared" si="44"/>
        <v>15473</v>
      </c>
      <c r="L82" s="163">
        <f t="shared" si="45"/>
        <v>-736</v>
      </c>
      <c r="M82" s="164">
        <f t="shared" si="46"/>
        <v>4.5187467830667315E-2</v>
      </c>
    </row>
    <row r="83" spans="2:13" x14ac:dyDescent="0.25">
      <c r="B83" s="157" t="s">
        <v>107</v>
      </c>
      <c r="C83" s="158">
        <v>68011</v>
      </c>
      <c r="D83" s="158">
        <v>62696</v>
      </c>
      <c r="E83" s="158">
        <v>22326</v>
      </c>
      <c r="F83" s="158">
        <v>49706</v>
      </c>
      <c r="G83" s="158">
        <v>58844</v>
      </c>
      <c r="H83" s="158">
        <v>65477</v>
      </c>
      <c r="I83" s="160">
        <f>IFERROR(H83/G83-1,"-")</f>
        <v>0.11272177282305762</v>
      </c>
      <c r="J83" s="159">
        <f t="shared" si="43"/>
        <v>4.435689677172383E-2</v>
      </c>
      <c r="K83" s="178">
        <f t="shared" si="44"/>
        <v>6633</v>
      </c>
      <c r="L83" s="158">
        <f t="shared" si="45"/>
        <v>2781</v>
      </c>
      <c r="M83" s="159">
        <f t="shared" si="46"/>
        <v>7.2947234495774255E-2</v>
      </c>
    </row>
    <row r="84" spans="2:13" x14ac:dyDescent="0.25">
      <c r="B84" s="162" t="s">
        <v>110</v>
      </c>
      <c r="C84" s="163">
        <v>9958</v>
      </c>
      <c r="D84" s="163">
        <v>8937</v>
      </c>
      <c r="E84" s="163">
        <v>2019</v>
      </c>
      <c r="F84" s="163">
        <v>7139</v>
      </c>
      <c r="G84" s="163">
        <v>9138</v>
      </c>
      <c r="H84" s="163">
        <v>11162</v>
      </c>
      <c r="I84" s="165">
        <f t="shared" ref="I84:I91" si="47">IFERROR(H84/G84-1,"-")</f>
        <v>0.22149266797986433</v>
      </c>
      <c r="J84" s="164">
        <f t="shared" si="43"/>
        <v>0.24896497706165377</v>
      </c>
      <c r="K84" s="179">
        <f t="shared" si="44"/>
        <v>2024</v>
      </c>
      <c r="L84" s="163">
        <f t="shared" si="45"/>
        <v>2225</v>
      </c>
      <c r="M84" s="164">
        <f t="shared" si="46"/>
        <v>1.2435466368981967E-2</v>
      </c>
    </row>
    <row r="85" spans="2:13" x14ac:dyDescent="0.25">
      <c r="B85" s="162" t="s">
        <v>113</v>
      </c>
      <c r="C85" s="163">
        <v>19152</v>
      </c>
      <c r="D85" s="163">
        <v>15739</v>
      </c>
      <c r="E85" s="163">
        <v>5194</v>
      </c>
      <c r="F85" s="163">
        <v>10877</v>
      </c>
      <c r="G85" s="163">
        <v>10973</v>
      </c>
      <c r="H85" s="163">
        <v>12929</v>
      </c>
      <c r="I85" s="165">
        <f t="shared" si="47"/>
        <v>0.17825571858197398</v>
      </c>
      <c r="J85" s="164">
        <f t="shared" si="43"/>
        <v>-0.1785373911938497</v>
      </c>
      <c r="K85" s="179">
        <f t="shared" si="44"/>
        <v>1956</v>
      </c>
      <c r="L85" s="163">
        <f t="shared" si="45"/>
        <v>-2810</v>
      </c>
      <c r="M85" s="164">
        <f t="shared" si="46"/>
        <v>1.4404062415746986E-2</v>
      </c>
    </row>
    <row r="86" spans="2:13" x14ac:dyDescent="0.25">
      <c r="B86" s="162" t="s">
        <v>116</v>
      </c>
      <c r="C86" s="163">
        <v>4430</v>
      </c>
      <c r="D86" s="163">
        <v>3478</v>
      </c>
      <c r="E86" s="163">
        <v>965</v>
      </c>
      <c r="F86" s="163">
        <v>3618</v>
      </c>
      <c r="G86" s="163">
        <v>3721</v>
      </c>
      <c r="H86" s="163">
        <v>4319</v>
      </c>
      <c r="I86" s="165">
        <f t="shared" si="47"/>
        <v>0.16070948669712437</v>
      </c>
      <c r="J86" s="164">
        <f t="shared" si="43"/>
        <v>0.24180563542265676</v>
      </c>
      <c r="K86" s="179">
        <f t="shared" si="44"/>
        <v>598</v>
      </c>
      <c r="L86" s="163">
        <f t="shared" si="45"/>
        <v>841</v>
      </c>
      <c r="M86" s="164">
        <f t="shared" si="46"/>
        <v>4.8117523067221927E-3</v>
      </c>
    </row>
    <row r="87" spans="2:13" x14ac:dyDescent="0.25">
      <c r="B87" s="162" t="s">
        <v>123</v>
      </c>
      <c r="C87" s="163">
        <v>3428</v>
      </c>
      <c r="D87" s="163">
        <v>2647</v>
      </c>
      <c r="E87" s="163">
        <v>382</v>
      </c>
      <c r="F87" s="163">
        <v>3902</v>
      </c>
      <c r="G87" s="163">
        <v>3732</v>
      </c>
      <c r="H87" s="163">
        <v>4397</v>
      </c>
      <c r="I87" s="165">
        <f t="shared" si="47"/>
        <v>0.17818863879957125</v>
      </c>
      <c r="J87" s="164">
        <f t="shared" si="43"/>
        <v>0.66112580279561772</v>
      </c>
      <c r="K87" s="179">
        <f t="shared" si="44"/>
        <v>665</v>
      </c>
      <c r="L87" s="163">
        <f t="shared" si="45"/>
        <v>1750</v>
      </c>
      <c r="M87" s="164">
        <f t="shared" si="46"/>
        <v>4.8986512833196303E-3</v>
      </c>
    </row>
    <row r="88" spans="2:13" x14ac:dyDescent="0.25">
      <c r="B88" s="162" t="s">
        <v>119</v>
      </c>
      <c r="C88" s="163">
        <v>518</v>
      </c>
      <c r="D88" s="163">
        <v>539</v>
      </c>
      <c r="E88" s="163">
        <v>174</v>
      </c>
      <c r="F88" s="163">
        <v>608</v>
      </c>
      <c r="G88" s="163">
        <v>496</v>
      </c>
      <c r="H88" s="163">
        <v>699</v>
      </c>
      <c r="I88" s="165">
        <f t="shared" si="47"/>
        <v>0.40927419354838701</v>
      </c>
      <c r="J88" s="164">
        <f t="shared" si="43"/>
        <v>0.29684601113172548</v>
      </c>
      <c r="K88" s="179">
        <f t="shared" si="44"/>
        <v>203</v>
      </c>
      <c r="L88" s="163">
        <f t="shared" si="45"/>
        <v>160</v>
      </c>
      <c r="M88" s="164">
        <f t="shared" si="46"/>
        <v>7.7874852104626365E-4</v>
      </c>
    </row>
    <row r="89" spans="2:13" x14ac:dyDescent="0.25">
      <c r="B89" s="162" t="s">
        <v>128</v>
      </c>
      <c r="C89" s="163">
        <v>2379</v>
      </c>
      <c r="D89" s="163">
        <v>2943</v>
      </c>
      <c r="E89" s="163">
        <v>1327</v>
      </c>
      <c r="F89" s="163">
        <v>2261</v>
      </c>
      <c r="G89" s="163">
        <v>3082</v>
      </c>
      <c r="H89" s="163">
        <v>2310</v>
      </c>
      <c r="I89" s="165">
        <f t="shared" si="47"/>
        <v>-0.25048669695003245</v>
      </c>
      <c r="J89" s="164">
        <f t="shared" si="43"/>
        <v>-0.21508664627930685</v>
      </c>
      <c r="K89" s="179">
        <f t="shared" si="44"/>
        <v>-772</v>
      </c>
      <c r="L89" s="163">
        <f t="shared" si="45"/>
        <v>-633</v>
      </c>
      <c r="M89" s="164">
        <f t="shared" si="46"/>
        <v>2.573546614616408E-3</v>
      </c>
    </row>
    <row r="90" spans="2:13" x14ac:dyDescent="0.25">
      <c r="B90" s="162" t="s">
        <v>131</v>
      </c>
      <c r="C90" s="163">
        <v>3532</v>
      </c>
      <c r="D90" s="163">
        <v>3306</v>
      </c>
      <c r="E90" s="163">
        <v>2399</v>
      </c>
      <c r="F90" s="163">
        <v>1871</v>
      </c>
      <c r="G90" s="163">
        <v>3383</v>
      </c>
      <c r="H90" s="163">
        <v>3121</v>
      </c>
      <c r="I90" s="165">
        <f t="shared" si="47"/>
        <v>-7.7446053798403747E-2</v>
      </c>
      <c r="J90" s="164">
        <f t="shared" si="43"/>
        <v>-5.5958862673926246E-2</v>
      </c>
      <c r="K90" s="179">
        <f t="shared" si="44"/>
        <v>-262</v>
      </c>
      <c r="L90" s="163">
        <f t="shared" si="45"/>
        <v>-185</v>
      </c>
      <c r="M90" s="164">
        <f t="shared" si="46"/>
        <v>3.4770731533410428E-3</v>
      </c>
    </row>
    <row r="91" spans="2:13" x14ac:dyDescent="0.25">
      <c r="B91" s="168" t="s">
        <v>145</v>
      </c>
      <c r="C91" s="169">
        <f>IFERROR(C83-SUM(C84:C90),"nd")</f>
        <v>24614</v>
      </c>
      <c r="D91" s="169">
        <f t="shared" ref="D91:H91" si="48">IFERROR(D83-SUM(D84:D90),"nd")</f>
        <v>25107</v>
      </c>
      <c r="E91" s="169">
        <f t="shared" si="48"/>
        <v>9866</v>
      </c>
      <c r="F91" s="169">
        <f t="shared" si="48"/>
        <v>19430</v>
      </c>
      <c r="G91" s="169">
        <f t="shared" si="48"/>
        <v>24319</v>
      </c>
      <c r="H91" s="169">
        <f t="shared" si="48"/>
        <v>26540</v>
      </c>
      <c r="I91" s="171">
        <f t="shared" si="47"/>
        <v>9.1327768411530119E-2</v>
      </c>
      <c r="J91" s="170">
        <f t="shared" si="43"/>
        <v>5.7075715935794857E-2</v>
      </c>
      <c r="K91" s="180">
        <f t="shared" si="44"/>
        <v>2221</v>
      </c>
      <c r="L91" s="169">
        <f t="shared" si="45"/>
        <v>1433</v>
      </c>
      <c r="M91" s="170">
        <f t="shared" si="46"/>
        <v>2.9567933831999769E-2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 t="str">
        <f>IFERROR(C94+C97,"nd")</f>
        <v>nd</v>
      </c>
      <c r="D93" s="176" t="str">
        <f t="shared" ref="D93:H93" si="49">IFERROR(D94+D97,"nd")</f>
        <v>nd</v>
      </c>
      <c r="E93" s="176" t="str">
        <f t="shared" si="49"/>
        <v>nd</v>
      </c>
      <c r="F93" s="176" t="str">
        <f t="shared" si="49"/>
        <v>nd</v>
      </c>
      <c r="G93" s="176" t="str">
        <f t="shared" si="49"/>
        <v>nd</v>
      </c>
      <c r="H93" s="176" t="str">
        <f t="shared" si="49"/>
        <v>nd</v>
      </c>
      <c r="I93" s="177" t="str">
        <f>IFERROR(H93/G93-1,"-")</f>
        <v>-</v>
      </c>
      <c r="J93" s="177" t="str">
        <f>IFERROR(H93/D93-1,"-")</f>
        <v>-</v>
      </c>
      <c r="K93" s="176" t="str">
        <f>IFERROR(H93-G93,"-")</f>
        <v>-</v>
      </c>
      <c r="L93" s="176" t="str">
        <f>IFERROR(H93-D93,"-")</f>
        <v>-</v>
      </c>
      <c r="M93" s="177" t="str">
        <f>IFERROR(H93/H$9,"-")</f>
        <v>-</v>
      </c>
    </row>
    <row r="94" spans="2:13" x14ac:dyDescent="0.25">
      <c r="B94" s="157" t="s">
        <v>97</v>
      </c>
      <c r="C94" s="158" t="s">
        <v>313</v>
      </c>
      <c r="D94" s="158" t="s">
        <v>313</v>
      </c>
      <c r="E94" s="158" t="s">
        <v>313</v>
      </c>
      <c r="F94" s="158" t="s">
        <v>313</v>
      </c>
      <c r="G94" s="158" t="s">
        <v>313</v>
      </c>
      <c r="H94" s="158" t="s">
        <v>313</v>
      </c>
      <c r="I94" s="160" t="str">
        <f>IFERROR(H94/G94-1,"-")</f>
        <v>-</v>
      </c>
      <c r="J94" s="159" t="str">
        <f t="shared" ref="J94:J105" si="50">IFERROR(H94/D94-1,"-")</f>
        <v>-</v>
      </c>
      <c r="K94" s="178" t="str">
        <f t="shared" ref="K94:K105" si="51">IFERROR(H94-G94,"-")</f>
        <v>-</v>
      </c>
      <c r="L94" s="158" t="str">
        <f t="shared" ref="L94:L105" si="52">IFERROR(H94-D94,"-")</f>
        <v>-</v>
      </c>
      <c r="M94" s="159" t="str">
        <f t="shared" ref="M94:M105" si="53">IFERROR(H94/H$9,"-")</f>
        <v>-</v>
      </c>
    </row>
    <row r="95" spans="2:13" x14ac:dyDescent="0.25">
      <c r="B95" s="162" t="s">
        <v>103</v>
      </c>
      <c r="C95" s="163" t="s">
        <v>313</v>
      </c>
      <c r="D95" s="163" t="s">
        <v>313</v>
      </c>
      <c r="E95" s="163" t="s">
        <v>313</v>
      </c>
      <c r="F95" s="163" t="s">
        <v>313</v>
      </c>
      <c r="G95" s="163" t="s">
        <v>313</v>
      </c>
      <c r="H95" s="163" t="s">
        <v>313</v>
      </c>
      <c r="I95" s="165" t="str">
        <f>IFERROR(H95/G95-1,"-")</f>
        <v>-</v>
      </c>
      <c r="J95" s="164" t="str">
        <f t="shared" si="50"/>
        <v>-</v>
      </c>
      <c r="K95" s="179" t="str">
        <f t="shared" si="51"/>
        <v>-</v>
      </c>
      <c r="L95" s="163" t="str">
        <f t="shared" si="52"/>
        <v>-</v>
      </c>
      <c r="M95" s="164" t="str">
        <f t="shared" si="53"/>
        <v>-</v>
      </c>
    </row>
    <row r="96" spans="2:13" x14ac:dyDescent="0.25">
      <c r="B96" s="162" t="s">
        <v>100</v>
      </c>
      <c r="C96" s="163" t="s">
        <v>313</v>
      </c>
      <c r="D96" s="163" t="s">
        <v>313</v>
      </c>
      <c r="E96" s="163" t="s">
        <v>313</v>
      </c>
      <c r="F96" s="163" t="s">
        <v>313</v>
      </c>
      <c r="G96" s="163" t="s">
        <v>313</v>
      </c>
      <c r="H96" s="163" t="s">
        <v>313</v>
      </c>
      <c r="I96" s="165" t="str">
        <f>IFERROR(H96/G96-1,"-")</f>
        <v>-</v>
      </c>
      <c r="J96" s="164" t="str">
        <f t="shared" si="50"/>
        <v>-</v>
      </c>
      <c r="K96" s="179" t="str">
        <f t="shared" si="51"/>
        <v>-</v>
      </c>
      <c r="L96" s="163" t="str">
        <f t="shared" si="52"/>
        <v>-</v>
      </c>
      <c r="M96" s="164" t="str">
        <f t="shared" si="53"/>
        <v>-</v>
      </c>
    </row>
    <row r="97" spans="2:13" x14ac:dyDescent="0.25">
      <c r="B97" s="157" t="s">
        <v>107</v>
      </c>
      <c r="C97" s="158" t="s">
        <v>313</v>
      </c>
      <c r="D97" s="158" t="s">
        <v>313</v>
      </c>
      <c r="E97" s="158" t="s">
        <v>313</v>
      </c>
      <c r="F97" s="158" t="s">
        <v>313</v>
      </c>
      <c r="G97" s="158" t="s">
        <v>313</v>
      </c>
      <c r="H97" s="158" t="s">
        <v>313</v>
      </c>
      <c r="I97" s="160" t="str">
        <f>IFERROR(H97/G97-1,"-")</f>
        <v>-</v>
      </c>
      <c r="J97" s="159" t="str">
        <f t="shared" si="50"/>
        <v>-</v>
      </c>
      <c r="K97" s="178" t="str">
        <f t="shared" si="51"/>
        <v>-</v>
      </c>
      <c r="L97" s="158" t="str">
        <f t="shared" si="52"/>
        <v>-</v>
      </c>
      <c r="M97" s="159" t="str">
        <f t="shared" si="53"/>
        <v>-</v>
      </c>
    </row>
    <row r="98" spans="2:13" x14ac:dyDescent="0.25">
      <c r="B98" s="162" t="s">
        <v>110</v>
      </c>
      <c r="C98" s="163" t="s">
        <v>313</v>
      </c>
      <c r="D98" s="163" t="s">
        <v>313</v>
      </c>
      <c r="E98" s="163" t="s">
        <v>313</v>
      </c>
      <c r="F98" s="163" t="s">
        <v>313</v>
      </c>
      <c r="G98" s="163" t="s">
        <v>313</v>
      </c>
      <c r="H98" s="163" t="s">
        <v>313</v>
      </c>
      <c r="I98" s="165" t="str">
        <f t="shared" ref="I98:I105" si="54">IFERROR(H98/G98-1,"-")</f>
        <v>-</v>
      </c>
      <c r="J98" s="164" t="str">
        <f t="shared" si="50"/>
        <v>-</v>
      </c>
      <c r="K98" s="179" t="str">
        <f t="shared" si="51"/>
        <v>-</v>
      </c>
      <c r="L98" s="163" t="str">
        <f t="shared" si="52"/>
        <v>-</v>
      </c>
      <c r="M98" s="164" t="str">
        <f t="shared" si="53"/>
        <v>-</v>
      </c>
    </row>
    <row r="99" spans="2:13" x14ac:dyDescent="0.25">
      <c r="B99" s="162" t="s">
        <v>113</v>
      </c>
      <c r="C99" s="163" t="s">
        <v>313</v>
      </c>
      <c r="D99" s="163" t="s">
        <v>313</v>
      </c>
      <c r="E99" s="163" t="s">
        <v>313</v>
      </c>
      <c r="F99" s="163" t="s">
        <v>313</v>
      </c>
      <c r="G99" s="163" t="s">
        <v>313</v>
      </c>
      <c r="H99" s="163" t="s">
        <v>313</v>
      </c>
      <c r="I99" s="165" t="str">
        <f t="shared" si="54"/>
        <v>-</v>
      </c>
      <c r="J99" s="164" t="str">
        <f t="shared" si="50"/>
        <v>-</v>
      </c>
      <c r="K99" s="179" t="str">
        <f t="shared" si="51"/>
        <v>-</v>
      </c>
      <c r="L99" s="163" t="str">
        <f t="shared" si="52"/>
        <v>-</v>
      </c>
      <c r="M99" s="164" t="str">
        <f t="shared" si="53"/>
        <v>-</v>
      </c>
    </row>
    <row r="100" spans="2:13" x14ac:dyDescent="0.25">
      <c r="B100" s="162" t="s">
        <v>116</v>
      </c>
      <c r="C100" s="163" t="s">
        <v>313</v>
      </c>
      <c r="D100" s="163" t="s">
        <v>313</v>
      </c>
      <c r="E100" s="163" t="s">
        <v>313</v>
      </c>
      <c r="F100" s="163" t="s">
        <v>313</v>
      </c>
      <c r="G100" s="163" t="s">
        <v>313</v>
      </c>
      <c r="H100" s="163" t="s">
        <v>313</v>
      </c>
      <c r="I100" s="165" t="str">
        <f t="shared" si="54"/>
        <v>-</v>
      </c>
      <c r="J100" s="164" t="str">
        <f t="shared" si="50"/>
        <v>-</v>
      </c>
      <c r="K100" s="179" t="str">
        <f t="shared" si="51"/>
        <v>-</v>
      </c>
      <c r="L100" s="163" t="str">
        <f t="shared" si="52"/>
        <v>-</v>
      </c>
      <c r="M100" s="164" t="str">
        <f t="shared" si="53"/>
        <v>-</v>
      </c>
    </row>
    <row r="101" spans="2:13" x14ac:dyDescent="0.25">
      <c r="B101" s="162" t="s">
        <v>123</v>
      </c>
      <c r="C101" s="163" t="s">
        <v>313</v>
      </c>
      <c r="D101" s="163" t="s">
        <v>313</v>
      </c>
      <c r="E101" s="163" t="s">
        <v>313</v>
      </c>
      <c r="F101" s="163" t="s">
        <v>313</v>
      </c>
      <c r="G101" s="163" t="s">
        <v>313</v>
      </c>
      <c r="H101" s="163" t="s">
        <v>313</v>
      </c>
      <c r="I101" s="165" t="str">
        <f t="shared" si="54"/>
        <v>-</v>
      </c>
      <c r="J101" s="164" t="str">
        <f t="shared" si="50"/>
        <v>-</v>
      </c>
      <c r="K101" s="179" t="str">
        <f t="shared" si="51"/>
        <v>-</v>
      </c>
      <c r="L101" s="163" t="str">
        <f t="shared" si="52"/>
        <v>-</v>
      </c>
      <c r="M101" s="164" t="str">
        <f t="shared" si="53"/>
        <v>-</v>
      </c>
    </row>
    <row r="102" spans="2:13" x14ac:dyDescent="0.25">
      <c r="B102" s="162" t="s">
        <v>119</v>
      </c>
      <c r="C102" s="163" t="s">
        <v>313</v>
      </c>
      <c r="D102" s="163" t="s">
        <v>313</v>
      </c>
      <c r="E102" s="163" t="s">
        <v>313</v>
      </c>
      <c r="F102" s="163" t="s">
        <v>313</v>
      </c>
      <c r="G102" s="163" t="s">
        <v>313</v>
      </c>
      <c r="H102" s="163" t="s">
        <v>313</v>
      </c>
      <c r="I102" s="165" t="str">
        <f t="shared" si="54"/>
        <v>-</v>
      </c>
      <c r="J102" s="164" t="str">
        <f t="shared" si="50"/>
        <v>-</v>
      </c>
      <c r="K102" s="179" t="str">
        <f t="shared" si="51"/>
        <v>-</v>
      </c>
      <c r="L102" s="163" t="str">
        <f t="shared" si="52"/>
        <v>-</v>
      </c>
      <c r="M102" s="164" t="str">
        <f t="shared" si="53"/>
        <v>-</v>
      </c>
    </row>
    <row r="103" spans="2:13" x14ac:dyDescent="0.25">
      <c r="B103" s="162" t="s">
        <v>128</v>
      </c>
      <c r="C103" s="163" t="s">
        <v>313</v>
      </c>
      <c r="D103" s="163" t="s">
        <v>313</v>
      </c>
      <c r="E103" s="163" t="s">
        <v>313</v>
      </c>
      <c r="F103" s="163" t="s">
        <v>313</v>
      </c>
      <c r="G103" s="163" t="s">
        <v>313</v>
      </c>
      <c r="H103" s="163" t="s">
        <v>313</v>
      </c>
      <c r="I103" s="165" t="str">
        <f t="shared" si="54"/>
        <v>-</v>
      </c>
      <c r="J103" s="164" t="str">
        <f t="shared" si="50"/>
        <v>-</v>
      </c>
      <c r="K103" s="179" t="str">
        <f t="shared" si="51"/>
        <v>-</v>
      </c>
      <c r="L103" s="163" t="str">
        <f t="shared" si="52"/>
        <v>-</v>
      </c>
      <c r="M103" s="164" t="str">
        <f t="shared" si="53"/>
        <v>-</v>
      </c>
    </row>
    <row r="104" spans="2:13" x14ac:dyDescent="0.25">
      <c r="B104" s="162" t="s">
        <v>131</v>
      </c>
      <c r="C104" s="163" t="s">
        <v>313</v>
      </c>
      <c r="D104" s="163" t="s">
        <v>313</v>
      </c>
      <c r="E104" s="163" t="s">
        <v>313</v>
      </c>
      <c r="F104" s="163" t="s">
        <v>313</v>
      </c>
      <c r="G104" s="163" t="s">
        <v>313</v>
      </c>
      <c r="H104" s="163" t="s">
        <v>313</v>
      </c>
      <c r="I104" s="165" t="str">
        <f t="shared" si="54"/>
        <v>-</v>
      </c>
      <c r="J104" s="164" t="str">
        <f t="shared" si="50"/>
        <v>-</v>
      </c>
      <c r="K104" s="179" t="str">
        <f t="shared" si="51"/>
        <v>-</v>
      </c>
      <c r="L104" s="163" t="str">
        <f t="shared" si="52"/>
        <v>-</v>
      </c>
      <c r="M104" s="164" t="str">
        <f t="shared" si="53"/>
        <v>-</v>
      </c>
    </row>
    <row r="105" spans="2:13" x14ac:dyDescent="0.25">
      <c r="B105" s="168" t="s">
        <v>145</v>
      </c>
      <c r="C105" s="169" t="str">
        <f>IFERROR(C97-SUM(C98:C104),"nd")</f>
        <v>nd</v>
      </c>
      <c r="D105" s="169" t="str">
        <f t="shared" ref="D105:H105" si="55">IFERROR(D97-SUM(D98:D104),"nd")</f>
        <v>nd</v>
      </c>
      <c r="E105" s="169" t="str">
        <f t="shared" si="55"/>
        <v>nd</v>
      </c>
      <c r="F105" s="169" t="str">
        <f t="shared" si="55"/>
        <v>nd</v>
      </c>
      <c r="G105" s="169" t="str">
        <f t="shared" si="55"/>
        <v>nd</v>
      </c>
      <c r="H105" s="169" t="str">
        <f t="shared" si="55"/>
        <v>nd</v>
      </c>
      <c r="I105" s="171" t="str">
        <f t="shared" si="54"/>
        <v>-</v>
      </c>
      <c r="J105" s="170" t="str">
        <f t="shared" si="50"/>
        <v>-</v>
      </c>
      <c r="K105" s="180" t="str">
        <f t="shared" si="51"/>
        <v>-</v>
      </c>
      <c r="L105" s="169" t="str">
        <f t="shared" si="52"/>
        <v>-</v>
      </c>
      <c r="M105" s="170" t="str">
        <f t="shared" si="53"/>
        <v>-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IFERROR(C108+C111,"nd")</f>
        <v>44853</v>
      </c>
      <c r="D107" s="176">
        <f t="shared" ref="D107:H107" si="56">IFERROR(D108+D111,"nd")</f>
        <v>43686</v>
      </c>
      <c r="E107" s="176">
        <f t="shared" si="56"/>
        <v>13758</v>
      </c>
      <c r="F107" s="176">
        <f t="shared" si="56"/>
        <v>21487</v>
      </c>
      <c r="G107" s="176">
        <f t="shared" si="56"/>
        <v>24305</v>
      </c>
      <c r="H107" s="176">
        <f t="shared" si="56"/>
        <v>24056</v>
      </c>
      <c r="I107" s="177">
        <f>IFERROR(H107/G107-1,"-")</f>
        <v>-1.0244805595556516E-2</v>
      </c>
      <c r="J107" s="177">
        <f>IFERROR(H107/D107-1,"-")</f>
        <v>-0.44934303895984984</v>
      </c>
      <c r="K107" s="176">
        <f>IFERROR(H107-G107,"-")</f>
        <v>-249</v>
      </c>
      <c r="L107" s="176">
        <f>IFERROR(H107-D107,"-")</f>
        <v>-19630</v>
      </c>
      <c r="M107" s="177">
        <f>IFERROR(H107/H$9,"-")</f>
        <v>2.6800535654204462E-2</v>
      </c>
    </row>
    <row r="108" spans="2:13" x14ac:dyDescent="0.25">
      <c r="B108" s="157" t="s">
        <v>97</v>
      </c>
      <c r="C108" s="158">
        <v>12001</v>
      </c>
      <c r="D108" s="158">
        <v>10177</v>
      </c>
      <c r="E108" s="158">
        <v>2060</v>
      </c>
      <c r="F108" s="158">
        <v>6556</v>
      </c>
      <c r="G108" s="158">
        <v>5983</v>
      </c>
      <c r="H108" s="158">
        <v>5125</v>
      </c>
      <c r="I108" s="160">
        <f>IFERROR(H108/G108-1,"-")</f>
        <v>-0.14340631790071867</v>
      </c>
      <c r="J108" s="159">
        <f t="shared" ref="J108:J119" si="57">IFERROR(H108/D108-1,"-")</f>
        <v>-0.49641348137958141</v>
      </c>
      <c r="K108" s="178">
        <f t="shared" ref="K108:K119" si="58">IFERROR(H108-G108,"-")</f>
        <v>-858</v>
      </c>
      <c r="L108" s="158">
        <f t="shared" ref="L108:L119" si="59">IFERROR(H108-D108,"-")</f>
        <v>-5052</v>
      </c>
      <c r="M108" s="159">
        <f t="shared" ref="M108:M119" si="60">IFERROR(H108/H$9,"-")</f>
        <v>5.7097083982290435E-3</v>
      </c>
    </row>
    <row r="109" spans="2:13" x14ac:dyDescent="0.25">
      <c r="B109" s="162" t="s">
        <v>103</v>
      </c>
      <c r="C109" s="163">
        <v>9269</v>
      </c>
      <c r="D109" s="163">
        <v>6746</v>
      </c>
      <c r="E109" s="163">
        <v>1452</v>
      </c>
      <c r="F109" s="163">
        <v>4894</v>
      </c>
      <c r="G109" s="163">
        <v>4333</v>
      </c>
      <c r="H109" s="163">
        <v>3197</v>
      </c>
      <c r="I109" s="165">
        <f>IFERROR(H109/G109-1,"-")</f>
        <v>-0.26217401338564505</v>
      </c>
      <c r="J109" s="164">
        <f t="shared" si="57"/>
        <v>-0.52608953453898599</v>
      </c>
      <c r="K109" s="179">
        <f t="shared" si="58"/>
        <v>-1136</v>
      </c>
      <c r="L109" s="163">
        <f t="shared" si="59"/>
        <v>-3549</v>
      </c>
      <c r="M109" s="164">
        <f t="shared" si="60"/>
        <v>3.5617439510513662E-3</v>
      </c>
    </row>
    <row r="110" spans="2:13" x14ac:dyDescent="0.25">
      <c r="B110" s="162" t="s">
        <v>100</v>
      </c>
      <c r="C110" s="163">
        <v>2732</v>
      </c>
      <c r="D110" s="163">
        <v>3431</v>
      </c>
      <c r="E110" s="163">
        <v>608</v>
      </c>
      <c r="F110" s="163">
        <v>1662</v>
      </c>
      <c r="G110" s="163">
        <v>1650</v>
      </c>
      <c r="H110" s="163">
        <v>1928</v>
      </c>
      <c r="I110" s="165">
        <f>IFERROR(H110/G110-1,"-")</f>
        <v>0.16848484848484846</v>
      </c>
      <c r="J110" s="164">
        <f t="shared" si="57"/>
        <v>-0.43806470416788112</v>
      </c>
      <c r="K110" s="179">
        <f t="shared" si="58"/>
        <v>278</v>
      </c>
      <c r="L110" s="163">
        <f t="shared" si="59"/>
        <v>-1503</v>
      </c>
      <c r="M110" s="164">
        <f t="shared" si="60"/>
        <v>2.1479644471776773E-3</v>
      </c>
    </row>
    <row r="111" spans="2:13" x14ac:dyDescent="0.25">
      <c r="B111" s="157" t="s">
        <v>107</v>
      </c>
      <c r="C111" s="158">
        <v>32852</v>
      </c>
      <c r="D111" s="158">
        <v>33509</v>
      </c>
      <c r="E111" s="158">
        <v>11698</v>
      </c>
      <c r="F111" s="158">
        <v>14931</v>
      </c>
      <c r="G111" s="158">
        <v>18322</v>
      </c>
      <c r="H111" s="158">
        <v>18931</v>
      </c>
      <c r="I111" s="160">
        <f>IFERROR(H111/G111-1,"-")</f>
        <v>3.3238729396354083E-2</v>
      </c>
      <c r="J111" s="159">
        <f t="shared" si="57"/>
        <v>-0.43504730072517828</v>
      </c>
      <c r="K111" s="178">
        <f t="shared" si="58"/>
        <v>609</v>
      </c>
      <c r="L111" s="158">
        <f t="shared" si="59"/>
        <v>-14578</v>
      </c>
      <c r="M111" s="159">
        <f t="shared" si="60"/>
        <v>2.1090827255975417E-2</v>
      </c>
    </row>
    <row r="112" spans="2:13" x14ac:dyDescent="0.25">
      <c r="B112" s="162" t="s">
        <v>110</v>
      </c>
      <c r="C112" s="163">
        <v>19450</v>
      </c>
      <c r="D112" s="163">
        <v>18098</v>
      </c>
      <c r="E112" s="163">
        <v>6095</v>
      </c>
      <c r="F112" s="163">
        <v>9320</v>
      </c>
      <c r="G112" s="163">
        <v>11377</v>
      </c>
      <c r="H112" s="163">
        <v>10875</v>
      </c>
      <c r="I112" s="165">
        <f t="shared" ref="I112:I119" si="61">IFERROR(H112/G112-1,"-")</f>
        <v>-4.412411004658523E-2</v>
      </c>
      <c r="J112" s="164">
        <f t="shared" si="57"/>
        <v>-0.39910487346668144</v>
      </c>
      <c r="K112" s="179">
        <f t="shared" si="58"/>
        <v>-502</v>
      </c>
      <c r="L112" s="163">
        <f t="shared" si="59"/>
        <v>-7223</v>
      </c>
      <c r="M112" s="164">
        <f t="shared" si="60"/>
        <v>1.2115722698681141E-2</v>
      </c>
    </row>
    <row r="113" spans="2:13" x14ac:dyDescent="0.25">
      <c r="B113" s="162" t="s">
        <v>113</v>
      </c>
      <c r="C113" s="163">
        <v>5201</v>
      </c>
      <c r="D113" s="163">
        <v>3772</v>
      </c>
      <c r="E113" s="163">
        <v>474</v>
      </c>
      <c r="F113" s="163">
        <v>563</v>
      </c>
      <c r="G113" s="163">
        <v>873</v>
      </c>
      <c r="H113" s="163">
        <v>904</v>
      </c>
      <c r="I113" s="165">
        <f t="shared" si="61"/>
        <v>3.5509736540664472E-2</v>
      </c>
      <c r="J113" s="164">
        <f t="shared" si="57"/>
        <v>-0.76033934252386004</v>
      </c>
      <c r="K113" s="179">
        <f t="shared" si="58"/>
        <v>31</v>
      </c>
      <c r="L113" s="163">
        <f t="shared" si="59"/>
        <v>-2868</v>
      </c>
      <c r="M113" s="164">
        <f t="shared" si="60"/>
        <v>1.0071368569754254E-3</v>
      </c>
    </row>
    <row r="114" spans="2:13" x14ac:dyDescent="0.25">
      <c r="B114" s="162" t="s">
        <v>116</v>
      </c>
      <c r="C114" s="163">
        <v>1020</v>
      </c>
      <c r="D114" s="163">
        <v>1901</v>
      </c>
      <c r="E114" s="163">
        <v>623</v>
      </c>
      <c r="F114" s="163">
        <v>801</v>
      </c>
      <c r="G114" s="163">
        <v>1027</v>
      </c>
      <c r="H114" s="163">
        <v>1133</v>
      </c>
      <c r="I114" s="165">
        <f t="shared" si="61"/>
        <v>0.10321324245374885</v>
      </c>
      <c r="J114" s="164">
        <f t="shared" si="57"/>
        <v>-0.40399789584429247</v>
      </c>
      <c r="K114" s="179">
        <f t="shared" si="58"/>
        <v>106</v>
      </c>
      <c r="L114" s="163">
        <f t="shared" si="59"/>
        <v>-768</v>
      </c>
      <c r="M114" s="164">
        <f t="shared" si="60"/>
        <v>1.2622633395499524E-3</v>
      </c>
    </row>
    <row r="115" spans="2:13" x14ac:dyDescent="0.25">
      <c r="B115" s="162" t="s">
        <v>123</v>
      </c>
      <c r="C115" s="163">
        <v>457</v>
      </c>
      <c r="D115" s="163">
        <v>1047</v>
      </c>
      <c r="E115" s="163">
        <v>167</v>
      </c>
      <c r="F115" s="163">
        <v>272</v>
      </c>
      <c r="G115" s="163">
        <v>364</v>
      </c>
      <c r="H115" s="163">
        <v>414</v>
      </c>
      <c r="I115" s="165">
        <f t="shared" si="61"/>
        <v>0.13736263736263732</v>
      </c>
      <c r="J115" s="164">
        <f t="shared" si="57"/>
        <v>-0.60458452722063039</v>
      </c>
      <c r="K115" s="179">
        <f t="shared" si="58"/>
        <v>50</v>
      </c>
      <c r="L115" s="163">
        <f t="shared" si="59"/>
        <v>-633</v>
      </c>
      <c r="M115" s="164">
        <f t="shared" si="60"/>
        <v>4.6123302963255105E-4</v>
      </c>
    </row>
    <row r="116" spans="2:13" x14ac:dyDescent="0.25">
      <c r="B116" s="162" t="s">
        <v>119</v>
      </c>
      <c r="C116" s="163">
        <v>505</v>
      </c>
      <c r="D116" s="163">
        <v>494</v>
      </c>
      <c r="E116" s="163">
        <v>262</v>
      </c>
      <c r="F116" s="163">
        <v>295</v>
      </c>
      <c r="G116" s="163">
        <v>347</v>
      </c>
      <c r="H116" s="163">
        <v>325</v>
      </c>
      <c r="I116" s="165">
        <f t="shared" si="61"/>
        <v>-6.3400576368876083E-2</v>
      </c>
      <c r="J116" s="164">
        <f t="shared" si="57"/>
        <v>-0.34210526315789469</v>
      </c>
      <c r="K116" s="179">
        <f t="shared" si="58"/>
        <v>-22</v>
      </c>
      <c r="L116" s="163">
        <f t="shared" si="59"/>
        <v>-169</v>
      </c>
      <c r="M116" s="164">
        <f t="shared" si="60"/>
        <v>3.6207906915598813E-4</v>
      </c>
    </row>
    <row r="117" spans="2:13" x14ac:dyDescent="0.25">
      <c r="B117" s="162" t="s">
        <v>128</v>
      </c>
      <c r="C117" s="163">
        <v>167</v>
      </c>
      <c r="D117" s="163">
        <v>266</v>
      </c>
      <c r="E117" s="163">
        <v>180</v>
      </c>
      <c r="F117" s="163">
        <v>68</v>
      </c>
      <c r="G117" s="163">
        <v>116</v>
      </c>
      <c r="H117" s="163">
        <v>72</v>
      </c>
      <c r="I117" s="165">
        <f t="shared" si="61"/>
        <v>-0.37931034482758619</v>
      </c>
      <c r="J117" s="164">
        <f t="shared" si="57"/>
        <v>-0.72932330827067671</v>
      </c>
      <c r="K117" s="179">
        <f t="shared" si="58"/>
        <v>-44</v>
      </c>
      <c r="L117" s="163">
        <f t="shared" si="59"/>
        <v>-194</v>
      </c>
      <c r="M117" s="164">
        <f t="shared" si="60"/>
        <v>8.0214439936095828E-5</v>
      </c>
    </row>
    <row r="118" spans="2:13" x14ac:dyDescent="0.25">
      <c r="B118" s="162" t="s">
        <v>131</v>
      </c>
      <c r="C118" s="163">
        <v>284</v>
      </c>
      <c r="D118" s="163">
        <v>237</v>
      </c>
      <c r="E118" s="163">
        <v>383</v>
      </c>
      <c r="F118" s="163">
        <v>80</v>
      </c>
      <c r="G118" s="163">
        <v>76</v>
      </c>
      <c r="H118" s="163">
        <v>90</v>
      </c>
      <c r="I118" s="165">
        <f t="shared" si="61"/>
        <v>0.18421052631578938</v>
      </c>
      <c r="J118" s="164">
        <f t="shared" si="57"/>
        <v>-0.620253164556962</v>
      </c>
      <c r="K118" s="179">
        <f t="shared" si="58"/>
        <v>14</v>
      </c>
      <c r="L118" s="163">
        <f t="shared" si="59"/>
        <v>-147</v>
      </c>
      <c r="M118" s="164">
        <f t="shared" si="60"/>
        <v>1.0026804992011979E-4</v>
      </c>
    </row>
    <row r="119" spans="2:13" x14ac:dyDescent="0.25">
      <c r="B119" s="168" t="s">
        <v>145</v>
      </c>
      <c r="C119" s="169">
        <f>IFERROR(C111-SUM(C112:C118),"nd")</f>
        <v>5768</v>
      </c>
      <c r="D119" s="169">
        <f t="shared" ref="D119:H119" si="62">IFERROR(D111-SUM(D112:D118),"nd")</f>
        <v>7694</v>
      </c>
      <c r="E119" s="169">
        <f t="shared" si="62"/>
        <v>3514</v>
      </c>
      <c r="F119" s="169">
        <f t="shared" si="62"/>
        <v>3532</v>
      </c>
      <c r="G119" s="169">
        <f t="shared" si="62"/>
        <v>4142</v>
      </c>
      <c r="H119" s="169">
        <f t="shared" si="62"/>
        <v>5118</v>
      </c>
      <c r="I119" s="171">
        <f t="shared" si="61"/>
        <v>0.23563495895702569</v>
      </c>
      <c r="J119" s="170">
        <f t="shared" si="57"/>
        <v>-0.33480634260462694</v>
      </c>
      <c r="K119" s="180">
        <f t="shared" si="58"/>
        <v>976</v>
      </c>
      <c r="L119" s="169">
        <f t="shared" si="59"/>
        <v>-2576</v>
      </c>
      <c r="M119" s="170">
        <f t="shared" si="60"/>
        <v>5.7019097721241448E-3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 t="str">
        <f>IFERROR(C122+C125,"nd")</f>
        <v>nd</v>
      </c>
      <c r="D121" s="176" t="str">
        <f t="shared" ref="D121:H121" si="63">IFERROR(D122+D125,"nd")</f>
        <v>nd</v>
      </c>
      <c r="E121" s="176" t="str">
        <f t="shared" si="63"/>
        <v>nd</v>
      </c>
      <c r="F121" s="176" t="str">
        <f t="shared" si="63"/>
        <v>nd</v>
      </c>
      <c r="G121" s="176" t="str">
        <f t="shared" si="63"/>
        <v>nd</v>
      </c>
      <c r="H121" s="176" t="str">
        <f t="shared" si="63"/>
        <v>nd</v>
      </c>
      <c r="I121" s="177" t="str">
        <f>IFERROR(H121/G121-1,"-")</f>
        <v>-</v>
      </c>
      <c r="J121" s="177" t="str">
        <f>IFERROR(H121/D121-1,"-")</f>
        <v>-</v>
      </c>
      <c r="K121" s="176" t="str">
        <f>IFERROR(H121-G121,"-")</f>
        <v>-</v>
      </c>
      <c r="L121" s="176" t="str">
        <f>IFERROR(H121-D121,"-")</f>
        <v>-</v>
      </c>
      <c r="M121" s="177" t="str">
        <f>IFERROR(H121/H$9,"-")</f>
        <v>-</v>
      </c>
    </row>
    <row r="122" spans="2:13" x14ac:dyDescent="0.25">
      <c r="B122" s="157" t="s">
        <v>97</v>
      </c>
      <c r="C122" s="158" t="s">
        <v>313</v>
      </c>
      <c r="D122" s="158" t="s">
        <v>313</v>
      </c>
      <c r="E122" s="158" t="s">
        <v>313</v>
      </c>
      <c r="F122" s="158" t="s">
        <v>313</v>
      </c>
      <c r="G122" s="158" t="s">
        <v>313</v>
      </c>
      <c r="H122" s="158" t="s">
        <v>313</v>
      </c>
      <c r="I122" s="160" t="str">
        <f>IFERROR(H122/G122-1,"-")</f>
        <v>-</v>
      </c>
      <c r="J122" s="159" t="str">
        <f t="shared" ref="J122:J133" si="64">IFERROR(H122/D122-1,"-")</f>
        <v>-</v>
      </c>
      <c r="K122" s="178" t="str">
        <f t="shared" ref="K122:K133" si="65">IFERROR(H122-G122,"-")</f>
        <v>-</v>
      </c>
      <c r="L122" s="158" t="str">
        <f t="shared" ref="L122:L133" si="66">IFERROR(H122-D122,"-")</f>
        <v>-</v>
      </c>
      <c r="M122" s="159" t="str">
        <f t="shared" ref="M122:M133" si="67">IFERROR(H122/H$9,"-")</f>
        <v>-</v>
      </c>
    </row>
    <row r="123" spans="2:13" x14ac:dyDescent="0.25">
      <c r="B123" s="162" t="s">
        <v>103</v>
      </c>
      <c r="C123" s="163" t="s">
        <v>313</v>
      </c>
      <c r="D123" s="163" t="s">
        <v>313</v>
      </c>
      <c r="E123" s="163" t="s">
        <v>313</v>
      </c>
      <c r="F123" s="163" t="s">
        <v>313</v>
      </c>
      <c r="G123" s="163" t="s">
        <v>313</v>
      </c>
      <c r="H123" s="163" t="s">
        <v>313</v>
      </c>
      <c r="I123" s="165" t="str">
        <f>IFERROR(H123/G123-1,"-")</f>
        <v>-</v>
      </c>
      <c r="J123" s="164" t="str">
        <f t="shared" si="64"/>
        <v>-</v>
      </c>
      <c r="K123" s="179" t="str">
        <f t="shared" si="65"/>
        <v>-</v>
      </c>
      <c r="L123" s="163" t="str">
        <f t="shared" si="66"/>
        <v>-</v>
      </c>
      <c r="M123" s="164" t="str">
        <f t="shared" si="67"/>
        <v>-</v>
      </c>
    </row>
    <row r="124" spans="2:13" x14ac:dyDescent="0.25">
      <c r="B124" s="162" t="s">
        <v>100</v>
      </c>
      <c r="C124" s="163" t="s">
        <v>313</v>
      </c>
      <c r="D124" s="163" t="s">
        <v>313</v>
      </c>
      <c r="E124" s="163" t="s">
        <v>313</v>
      </c>
      <c r="F124" s="163" t="s">
        <v>313</v>
      </c>
      <c r="G124" s="163" t="s">
        <v>313</v>
      </c>
      <c r="H124" s="163" t="s">
        <v>313</v>
      </c>
      <c r="I124" s="165" t="str">
        <f>IFERROR(H124/G124-1,"-")</f>
        <v>-</v>
      </c>
      <c r="J124" s="164" t="str">
        <f t="shared" si="64"/>
        <v>-</v>
      </c>
      <c r="K124" s="179" t="str">
        <f t="shared" si="65"/>
        <v>-</v>
      </c>
      <c r="L124" s="163" t="str">
        <f t="shared" si="66"/>
        <v>-</v>
      </c>
      <c r="M124" s="164" t="str">
        <f t="shared" si="67"/>
        <v>-</v>
      </c>
    </row>
    <row r="125" spans="2:13" x14ac:dyDescent="0.25">
      <c r="B125" s="157" t="s">
        <v>107</v>
      </c>
      <c r="C125" s="158" t="s">
        <v>313</v>
      </c>
      <c r="D125" s="158" t="s">
        <v>313</v>
      </c>
      <c r="E125" s="158" t="s">
        <v>313</v>
      </c>
      <c r="F125" s="158" t="s">
        <v>313</v>
      </c>
      <c r="G125" s="158" t="s">
        <v>313</v>
      </c>
      <c r="H125" s="158" t="s">
        <v>313</v>
      </c>
      <c r="I125" s="160" t="str">
        <f>IFERROR(H125/G125-1,"-")</f>
        <v>-</v>
      </c>
      <c r="J125" s="159" t="str">
        <f t="shared" si="64"/>
        <v>-</v>
      </c>
      <c r="K125" s="178" t="str">
        <f t="shared" si="65"/>
        <v>-</v>
      </c>
      <c r="L125" s="158" t="str">
        <f t="shared" si="66"/>
        <v>-</v>
      </c>
      <c r="M125" s="159" t="str">
        <f t="shared" si="67"/>
        <v>-</v>
      </c>
    </row>
    <row r="126" spans="2:13" x14ac:dyDescent="0.25">
      <c r="B126" s="162" t="s">
        <v>110</v>
      </c>
      <c r="C126" s="163" t="s">
        <v>313</v>
      </c>
      <c r="D126" s="163" t="s">
        <v>313</v>
      </c>
      <c r="E126" s="163" t="s">
        <v>313</v>
      </c>
      <c r="F126" s="163" t="s">
        <v>313</v>
      </c>
      <c r="G126" s="163" t="s">
        <v>313</v>
      </c>
      <c r="H126" s="163" t="s">
        <v>313</v>
      </c>
      <c r="I126" s="165" t="str">
        <f t="shared" ref="I126:I133" si="68">IFERROR(H126/G126-1,"-")</f>
        <v>-</v>
      </c>
      <c r="J126" s="164" t="str">
        <f t="shared" si="64"/>
        <v>-</v>
      </c>
      <c r="K126" s="179" t="str">
        <f t="shared" si="65"/>
        <v>-</v>
      </c>
      <c r="L126" s="163" t="str">
        <f t="shared" si="66"/>
        <v>-</v>
      </c>
      <c r="M126" s="164" t="str">
        <f t="shared" si="67"/>
        <v>-</v>
      </c>
    </row>
    <row r="127" spans="2:13" x14ac:dyDescent="0.25">
      <c r="B127" s="162" t="s">
        <v>113</v>
      </c>
      <c r="C127" s="163" t="s">
        <v>313</v>
      </c>
      <c r="D127" s="163" t="s">
        <v>313</v>
      </c>
      <c r="E127" s="163" t="s">
        <v>313</v>
      </c>
      <c r="F127" s="163" t="s">
        <v>313</v>
      </c>
      <c r="G127" s="163" t="s">
        <v>313</v>
      </c>
      <c r="H127" s="163" t="s">
        <v>313</v>
      </c>
      <c r="I127" s="165" t="str">
        <f t="shared" si="68"/>
        <v>-</v>
      </c>
      <c r="J127" s="164" t="str">
        <f t="shared" si="64"/>
        <v>-</v>
      </c>
      <c r="K127" s="179" t="str">
        <f t="shared" si="65"/>
        <v>-</v>
      </c>
      <c r="L127" s="163" t="str">
        <f t="shared" si="66"/>
        <v>-</v>
      </c>
      <c r="M127" s="164" t="str">
        <f t="shared" si="67"/>
        <v>-</v>
      </c>
    </row>
    <row r="128" spans="2:13" x14ac:dyDescent="0.25">
      <c r="B128" s="162" t="s">
        <v>116</v>
      </c>
      <c r="C128" s="163" t="s">
        <v>313</v>
      </c>
      <c r="D128" s="163" t="s">
        <v>313</v>
      </c>
      <c r="E128" s="163" t="s">
        <v>313</v>
      </c>
      <c r="F128" s="163" t="s">
        <v>313</v>
      </c>
      <c r="G128" s="163" t="s">
        <v>313</v>
      </c>
      <c r="H128" s="163" t="s">
        <v>313</v>
      </c>
      <c r="I128" s="165" t="str">
        <f t="shared" si="68"/>
        <v>-</v>
      </c>
      <c r="J128" s="164" t="str">
        <f t="shared" si="64"/>
        <v>-</v>
      </c>
      <c r="K128" s="179" t="str">
        <f t="shared" si="65"/>
        <v>-</v>
      </c>
      <c r="L128" s="163" t="str">
        <f t="shared" si="66"/>
        <v>-</v>
      </c>
      <c r="M128" s="164" t="str">
        <f t="shared" si="67"/>
        <v>-</v>
      </c>
    </row>
    <row r="129" spans="2:13" x14ac:dyDescent="0.25">
      <c r="B129" s="162" t="s">
        <v>123</v>
      </c>
      <c r="C129" s="163" t="s">
        <v>313</v>
      </c>
      <c r="D129" s="163" t="s">
        <v>313</v>
      </c>
      <c r="E129" s="163" t="s">
        <v>313</v>
      </c>
      <c r="F129" s="163" t="s">
        <v>313</v>
      </c>
      <c r="G129" s="163" t="s">
        <v>313</v>
      </c>
      <c r="H129" s="163" t="s">
        <v>313</v>
      </c>
      <c r="I129" s="165" t="str">
        <f t="shared" si="68"/>
        <v>-</v>
      </c>
      <c r="J129" s="164" t="str">
        <f t="shared" si="64"/>
        <v>-</v>
      </c>
      <c r="K129" s="179" t="str">
        <f t="shared" si="65"/>
        <v>-</v>
      </c>
      <c r="L129" s="163" t="str">
        <f t="shared" si="66"/>
        <v>-</v>
      </c>
      <c r="M129" s="164" t="str">
        <f t="shared" si="67"/>
        <v>-</v>
      </c>
    </row>
    <row r="130" spans="2:13" x14ac:dyDescent="0.25">
      <c r="B130" s="162" t="s">
        <v>119</v>
      </c>
      <c r="C130" s="163" t="s">
        <v>313</v>
      </c>
      <c r="D130" s="163" t="s">
        <v>313</v>
      </c>
      <c r="E130" s="163" t="s">
        <v>313</v>
      </c>
      <c r="F130" s="163" t="s">
        <v>313</v>
      </c>
      <c r="G130" s="163" t="s">
        <v>313</v>
      </c>
      <c r="H130" s="163" t="s">
        <v>313</v>
      </c>
      <c r="I130" s="165" t="str">
        <f t="shared" si="68"/>
        <v>-</v>
      </c>
      <c r="J130" s="164" t="str">
        <f t="shared" si="64"/>
        <v>-</v>
      </c>
      <c r="K130" s="179" t="str">
        <f t="shared" si="65"/>
        <v>-</v>
      </c>
      <c r="L130" s="163" t="str">
        <f t="shared" si="66"/>
        <v>-</v>
      </c>
      <c r="M130" s="164" t="str">
        <f t="shared" si="67"/>
        <v>-</v>
      </c>
    </row>
    <row r="131" spans="2:13" x14ac:dyDescent="0.25">
      <c r="B131" s="162" t="s">
        <v>128</v>
      </c>
      <c r="C131" s="163" t="s">
        <v>313</v>
      </c>
      <c r="D131" s="163" t="s">
        <v>313</v>
      </c>
      <c r="E131" s="163" t="s">
        <v>313</v>
      </c>
      <c r="F131" s="163" t="s">
        <v>313</v>
      </c>
      <c r="G131" s="163" t="s">
        <v>313</v>
      </c>
      <c r="H131" s="163" t="s">
        <v>313</v>
      </c>
      <c r="I131" s="165" t="str">
        <f t="shared" si="68"/>
        <v>-</v>
      </c>
      <c r="J131" s="164" t="str">
        <f t="shared" si="64"/>
        <v>-</v>
      </c>
      <c r="K131" s="179" t="str">
        <f t="shared" si="65"/>
        <v>-</v>
      </c>
      <c r="L131" s="163" t="str">
        <f t="shared" si="66"/>
        <v>-</v>
      </c>
      <c r="M131" s="164" t="str">
        <f t="shared" si="67"/>
        <v>-</v>
      </c>
    </row>
    <row r="132" spans="2:13" x14ac:dyDescent="0.25">
      <c r="B132" s="162" t="s">
        <v>131</v>
      </c>
      <c r="C132" s="163" t="s">
        <v>313</v>
      </c>
      <c r="D132" s="163" t="s">
        <v>313</v>
      </c>
      <c r="E132" s="163" t="s">
        <v>313</v>
      </c>
      <c r="F132" s="163" t="s">
        <v>313</v>
      </c>
      <c r="G132" s="163" t="s">
        <v>313</v>
      </c>
      <c r="H132" s="163" t="s">
        <v>313</v>
      </c>
      <c r="I132" s="165" t="str">
        <f t="shared" si="68"/>
        <v>-</v>
      </c>
      <c r="J132" s="164" t="str">
        <f t="shared" si="64"/>
        <v>-</v>
      </c>
      <c r="K132" s="179" t="str">
        <f t="shared" si="65"/>
        <v>-</v>
      </c>
      <c r="L132" s="163" t="str">
        <f t="shared" si="66"/>
        <v>-</v>
      </c>
      <c r="M132" s="164" t="str">
        <f t="shared" si="67"/>
        <v>-</v>
      </c>
    </row>
    <row r="133" spans="2:13" x14ac:dyDescent="0.25">
      <c r="B133" s="168" t="s">
        <v>145</v>
      </c>
      <c r="C133" s="169" t="str">
        <f>IFERROR(C125-SUM(C126:C132),"nd")</f>
        <v>nd</v>
      </c>
      <c r="D133" s="169" t="str">
        <f t="shared" ref="D133:H133" si="69">IFERROR(D125-SUM(D126:D132),"nd")</f>
        <v>nd</v>
      </c>
      <c r="E133" s="169" t="str">
        <f t="shared" si="69"/>
        <v>nd</v>
      </c>
      <c r="F133" s="169" t="str">
        <f t="shared" si="69"/>
        <v>nd</v>
      </c>
      <c r="G133" s="169" t="str">
        <f t="shared" si="69"/>
        <v>nd</v>
      </c>
      <c r="H133" s="169" t="str">
        <f t="shared" si="69"/>
        <v>nd</v>
      </c>
      <c r="I133" s="171" t="str">
        <f t="shared" si="68"/>
        <v>-</v>
      </c>
      <c r="J133" s="170" t="str">
        <f t="shared" si="64"/>
        <v>-</v>
      </c>
      <c r="K133" s="180" t="str">
        <f t="shared" si="65"/>
        <v>-</v>
      </c>
      <c r="L133" s="169" t="str">
        <f t="shared" si="66"/>
        <v>-</v>
      </c>
      <c r="M133" s="170" t="str">
        <f t="shared" si="67"/>
        <v>-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IFERROR(C136+C139,"nd")</f>
        <v>78633</v>
      </c>
      <c r="D135" s="176">
        <f t="shared" ref="D135:H135" si="70">IFERROR(D136+D139,"nd")</f>
        <v>53371</v>
      </c>
      <c r="E135" s="176">
        <f t="shared" si="70"/>
        <v>15952</v>
      </c>
      <c r="F135" s="176">
        <f t="shared" si="70"/>
        <v>33151</v>
      </c>
      <c r="G135" s="176">
        <f t="shared" si="70"/>
        <v>36262</v>
      </c>
      <c r="H135" s="176">
        <f t="shared" si="70"/>
        <v>37504</v>
      </c>
      <c r="I135" s="177">
        <f>IFERROR(H135/G135-1,"-")</f>
        <v>3.4250730792565243E-2</v>
      </c>
      <c r="J135" s="177">
        <f>IFERROR(H135/D135-1,"-")</f>
        <v>-0.29729628449907253</v>
      </c>
      <c r="K135" s="176">
        <f>IFERROR(H135-G135,"-")</f>
        <v>1242</v>
      </c>
      <c r="L135" s="176">
        <f>IFERROR(H135-D135,"-")</f>
        <v>-15867</v>
      </c>
      <c r="M135" s="177">
        <f>IFERROR(H135/H$9,"-")</f>
        <v>4.1782810491157472E-2</v>
      </c>
    </row>
    <row r="136" spans="2:13" x14ac:dyDescent="0.25">
      <c r="B136" s="157" t="s">
        <v>97</v>
      </c>
      <c r="C136" s="158">
        <v>17761</v>
      </c>
      <c r="D136" s="158">
        <v>8721</v>
      </c>
      <c r="E136" s="158">
        <v>2865</v>
      </c>
      <c r="F136" s="158">
        <v>6655</v>
      </c>
      <c r="G136" s="158">
        <v>7504</v>
      </c>
      <c r="H136" s="158">
        <v>6553</v>
      </c>
      <c r="I136" s="160">
        <f>IFERROR(H136/G136-1,"-")</f>
        <v>-0.12673240938166308</v>
      </c>
      <c r="J136" s="159">
        <f t="shared" ref="J136:J147" si="71">IFERROR(H136/D136-1,"-")</f>
        <v>-0.24859534457057675</v>
      </c>
      <c r="K136" s="178">
        <f t="shared" ref="K136:K147" si="72">IFERROR(H136-G136,"-")</f>
        <v>-951</v>
      </c>
      <c r="L136" s="158">
        <f t="shared" ref="L136:L147" si="73">IFERROR(H136-D136,"-")</f>
        <v>-2168</v>
      </c>
      <c r="M136" s="159">
        <f t="shared" ref="M136:M147" si="74">IFERROR(H136/H$9,"-")</f>
        <v>7.3006281236282777E-3</v>
      </c>
    </row>
    <row r="137" spans="2:13" x14ac:dyDescent="0.25">
      <c r="B137" s="162" t="s">
        <v>103</v>
      </c>
      <c r="C137" s="163">
        <v>14864</v>
      </c>
      <c r="D137" s="163">
        <v>6465</v>
      </c>
      <c r="E137" s="163">
        <v>2382</v>
      </c>
      <c r="F137" s="163">
        <v>4748</v>
      </c>
      <c r="G137" s="163">
        <v>5235</v>
      </c>
      <c r="H137" s="163">
        <v>4717</v>
      </c>
      <c r="I137" s="165">
        <f>IFERROR(H137/G137-1,"-")</f>
        <v>-9.8949379178605579E-2</v>
      </c>
      <c r="J137" s="164">
        <f t="shared" si="71"/>
        <v>-0.27037896365042535</v>
      </c>
      <c r="K137" s="179">
        <f t="shared" si="72"/>
        <v>-518</v>
      </c>
      <c r="L137" s="163">
        <f t="shared" si="73"/>
        <v>-1748</v>
      </c>
      <c r="M137" s="164">
        <f t="shared" si="74"/>
        <v>5.2551599052578337E-3</v>
      </c>
    </row>
    <row r="138" spans="2:13" x14ac:dyDescent="0.25">
      <c r="B138" s="162" t="s">
        <v>100</v>
      </c>
      <c r="C138" s="163">
        <v>2897</v>
      </c>
      <c r="D138" s="163">
        <v>2256</v>
      </c>
      <c r="E138" s="163">
        <v>483</v>
      </c>
      <c r="F138" s="163">
        <v>1907</v>
      </c>
      <c r="G138" s="163">
        <v>2269</v>
      </c>
      <c r="H138" s="163">
        <v>1836</v>
      </c>
      <c r="I138" s="165">
        <f>IFERROR(H138/G138-1,"-")</f>
        <v>-0.19083296606434552</v>
      </c>
      <c r="J138" s="164">
        <f t="shared" si="71"/>
        <v>-0.18617021276595747</v>
      </c>
      <c r="K138" s="179">
        <f t="shared" si="72"/>
        <v>-433</v>
      </c>
      <c r="L138" s="163">
        <f t="shared" si="73"/>
        <v>-420</v>
      </c>
      <c r="M138" s="164">
        <f t="shared" si="74"/>
        <v>2.0454682183704436E-3</v>
      </c>
    </row>
    <row r="139" spans="2:13" x14ac:dyDescent="0.25">
      <c r="B139" s="157" t="s">
        <v>107</v>
      </c>
      <c r="C139" s="158">
        <v>60872</v>
      </c>
      <c r="D139" s="158">
        <v>44650</v>
      </c>
      <c r="E139" s="158">
        <v>13087</v>
      </c>
      <c r="F139" s="158">
        <v>26496</v>
      </c>
      <c r="G139" s="158">
        <v>28758</v>
      </c>
      <c r="H139" s="158">
        <v>30951</v>
      </c>
      <c r="I139" s="160">
        <f>IFERROR(H139/G139-1,"-")</f>
        <v>7.6257041518881685E-2</v>
      </c>
      <c r="J139" s="159">
        <f t="shared" si="71"/>
        <v>-0.30680851063829784</v>
      </c>
      <c r="K139" s="178">
        <f t="shared" si="72"/>
        <v>2193</v>
      </c>
      <c r="L139" s="158">
        <f t="shared" si="73"/>
        <v>-13699</v>
      </c>
      <c r="M139" s="159">
        <f t="shared" si="74"/>
        <v>3.4482182367529195E-2</v>
      </c>
    </row>
    <row r="140" spans="2:13" x14ac:dyDescent="0.25">
      <c r="B140" s="162" t="s">
        <v>110</v>
      </c>
      <c r="C140" s="163">
        <v>34678</v>
      </c>
      <c r="D140" s="163">
        <v>23277</v>
      </c>
      <c r="E140" s="163">
        <v>6329</v>
      </c>
      <c r="F140" s="163">
        <v>10268</v>
      </c>
      <c r="G140" s="163">
        <v>11443</v>
      </c>
      <c r="H140" s="163">
        <v>13604</v>
      </c>
      <c r="I140" s="165">
        <f t="shared" ref="I140:I147" si="75">IFERROR(H140/G140-1,"-")</f>
        <v>0.18884907803897577</v>
      </c>
      <c r="J140" s="164">
        <f t="shared" si="71"/>
        <v>-0.41556042445332297</v>
      </c>
      <c r="K140" s="179">
        <f t="shared" si="72"/>
        <v>2161</v>
      </c>
      <c r="L140" s="163">
        <f t="shared" si="73"/>
        <v>-9673</v>
      </c>
      <c r="M140" s="164">
        <f t="shared" si="74"/>
        <v>1.5156072790147884E-2</v>
      </c>
    </row>
    <row r="141" spans="2:13" x14ac:dyDescent="0.25">
      <c r="B141" s="162" t="s">
        <v>113</v>
      </c>
      <c r="C141" s="163">
        <v>2110</v>
      </c>
      <c r="D141" s="163">
        <v>1821</v>
      </c>
      <c r="E141" s="163">
        <v>720</v>
      </c>
      <c r="F141" s="163">
        <v>2056</v>
      </c>
      <c r="G141" s="163">
        <v>1799</v>
      </c>
      <c r="H141" s="163">
        <v>1872</v>
      </c>
      <c r="I141" s="165">
        <f t="shared" si="75"/>
        <v>4.0578098943857777E-2</v>
      </c>
      <c r="J141" s="164">
        <f t="shared" si="71"/>
        <v>2.8006589785831926E-2</v>
      </c>
      <c r="K141" s="179">
        <f t="shared" si="72"/>
        <v>73</v>
      </c>
      <c r="L141" s="163">
        <f t="shared" si="73"/>
        <v>51</v>
      </c>
      <c r="M141" s="164">
        <f t="shared" si="74"/>
        <v>2.0855754383384915E-3</v>
      </c>
    </row>
    <row r="142" spans="2:13" x14ac:dyDescent="0.25">
      <c r="B142" s="162" t="s">
        <v>116</v>
      </c>
      <c r="C142" s="163">
        <v>6626</v>
      </c>
      <c r="D142" s="163">
        <v>2654</v>
      </c>
      <c r="E142" s="163">
        <v>544</v>
      </c>
      <c r="F142" s="163">
        <v>2880</v>
      </c>
      <c r="G142" s="163">
        <v>3182</v>
      </c>
      <c r="H142" s="163">
        <v>2917</v>
      </c>
      <c r="I142" s="165">
        <f t="shared" si="75"/>
        <v>-8.3280955373978616E-2</v>
      </c>
      <c r="J142" s="164">
        <f t="shared" si="71"/>
        <v>9.9095704596835033E-2</v>
      </c>
      <c r="K142" s="179">
        <f t="shared" si="72"/>
        <v>-265</v>
      </c>
      <c r="L142" s="163">
        <f t="shared" si="73"/>
        <v>263</v>
      </c>
      <c r="M142" s="164">
        <f t="shared" si="74"/>
        <v>3.2497989068554379E-3</v>
      </c>
    </row>
    <row r="143" spans="2:13" x14ac:dyDescent="0.25">
      <c r="B143" s="162" t="s">
        <v>123</v>
      </c>
      <c r="C143" s="163">
        <v>1185</v>
      </c>
      <c r="D143" s="163">
        <v>1023</v>
      </c>
      <c r="E143" s="163">
        <v>374</v>
      </c>
      <c r="F143" s="163">
        <v>1374</v>
      </c>
      <c r="G143" s="163">
        <v>1142</v>
      </c>
      <c r="H143" s="163">
        <v>925</v>
      </c>
      <c r="I143" s="165">
        <f t="shared" si="75"/>
        <v>-0.19001751313485116</v>
      </c>
      <c r="J143" s="164">
        <f t="shared" si="71"/>
        <v>-9.5796676441837758E-2</v>
      </c>
      <c r="K143" s="179">
        <f t="shared" si="72"/>
        <v>-217</v>
      </c>
      <c r="L143" s="163">
        <f t="shared" si="73"/>
        <v>-98</v>
      </c>
      <c r="M143" s="164">
        <f t="shared" si="74"/>
        <v>1.03053273529012E-3</v>
      </c>
    </row>
    <row r="144" spans="2:13" x14ac:dyDescent="0.25">
      <c r="B144" s="162" t="s">
        <v>119</v>
      </c>
      <c r="C144" s="163">
        <v>541</v>
      </c>
      <c r="D144" s="163">
        <v>514</v>
      </c>
      <c r="E144" s="163">
        <v>221</v>
      </c>
      <c r="F144" s="163">
        <v>665</v>
      </c>
      <c r="G144" s="163">
        <v>550</v>
      </c>
      <c r="H144" s="163">
        <v>537</v>
      </c>
      <c r="I144" s="165">
        <f t="shared" si="75"/>
        <v>-2.3636363636363678E-2</v>
      </c>
      <c r="J144" s="164">
        <f t="shared" si="71"/>
        <v>4.474708171206232E-2</v>
      </c>
      <c r="K144" s="179">
        <f t="shared" si="72"/>
        <v>-13</v>
      </c>
      <c r="L144" s="163">
        <f t="shared" si="73"/>
        <v>23</v>
      </c>
      <c r="M144" s="164">
        <f t="shared" si="74"/>
        <v>5.9826603119004802E-4</v>
      </c>
    </row>
    <row r="145" spans="2:13" x14ac:dyDescent="0.25">
      <c r="B145" s="162" t="s">
        <v>128</v>
      </c>
      <c r="C145" s="163">
        <v>666</v>
      </c>
      <c r="D145" s="163">
        <v>590</v>
      </c>
      <c r="E145" s="163">
        <v>382</v>
      </c>
      <c r="F145" s="163">
        <v>241</v>
      </c>
      <c r="G145" s="163">
        <v>308</v>
      </c>
      <c r="H145" s="163">
        <v>194</v>
      </c>
      <c r="I145" s="165">
        <f t="shared" si="75"/>
        <v>-0.37012987012987009</v>
      </c>
      <c r="J145" s="164">
        <f t="shared" si="71"/>
        <v>-0.67118644067796618</v>
      </c>
      <c r="K145" s="179">
        <f t="shared" si="72"/>
        <v>-114</v>
      </c>
      <c r="L145" s="163">
        <f t="shared" si="73"/>
        <v>-396</v>
      </c>
      <c r="M145" s="164">
        <f t="shared" si="74"/>
        <v>2.1613335205003599E-4</v>
      </c>
    </row>
    <row r="146" spans="2:13" x14ac:dyDescent="0.25">
      <c r="B146" s="162" t="s">
        <v>131</v>
      </c>
      <c r="C146" s="163">
        <v>2885</v>
      </c>
      <c r="D146" s="163">
        <v>1068</v>
      </c>
      <c r="E146" s="163">
        <v>656</v>
      </c>
      <c r="F146" s="163">
        <v>184</v>
      </c>
      <c r="G146" s="163">
        <v>312</v>
      </c>
      <c r="H146" s="163">
        <v>329</v>
      </c>
      <c r="I146" s="165">
        <f t="shared" si="75"/>
        <v>5.4487179487179516E-2</v>
      </c>
      <c r="J146" s="164">
        <f t="shared" si="71"/>
        <v>-0.69194756554307113</v>
      </c>
      <c r="K146" s="179">
        <f t="shared" si="72"/>
        <v>17</v>
      </c>
      <c r="L146" s="163">
        <f t="shared" si="73"/>
        <v>-739</v>
      </c>
      <c r="M146" s="164">
        <f t="shared" si="74"/>
        <v>3.6653542693021565E-4</v>
      </c>
    </row>
    <row r="147" spans="2:13" x14ac:dyDescent="0.25">
      <c r="B147" s="168" t="s">
        <v>145</v>
      </c>
      <c r="C147" s="169">
        <f>IFERROR(C139-SUM(C140:C146),"nd")</f>
        <v>12181</v>
      </c>
      <c r="D147" s="169">
        <f t="shared" ref="D147:H147" si="76">IFERROR(D139-SUM(D140:D146),"nd")</f>
        <v>13703</v>
      </c>
      <c r="E147" s="169">
        <f t="shared" si="76"/>
        <v>3861</v>
      </c>
      <c r="F147" s="169">
        <f t="shared" si="76"/>
        <v>8828</v>
      </c>
      <c r="G147" s="169">
        <f t="shared" si="76"/>
        <v>10022</v>
      </c>
      <c r="H147" s="169">
        <f t="shared" si="76"/>
        <v>10573</v>
      </c>
      <c r="I147" s="171">
        <f t="shared" si="75"/>
        <v>5.4979046098583062E-2</v>
      </c>
      <c r="J147" s="170">
        <f t="shared" si="71"/>
        <v>-0.2284171349339561</v>
      </c>
      <c r="K147" s="180">
        <f t="shared" si="72"/>
        <v>551</v>
      </c>
      <c r="L147" s="169">
        <f t="shared" si="73"/>
        <v>-3130</v>
      </c>
      <c r="M147" s="170">
        <f t="shared" si="74"/>
        <v>1.1779267686726961E-2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IFERROR(C150+C153,"nd")</f>
        <v>5539</v>
      </c>
      <c r="D149" s="176">
        <f t="shared" ref="D149:H149" si="77">IFERROR(D150+D153,"nd")</f>
        <v>4662</v>
      </c>
      <c r="E149" s="176">
        <f t="shared" si="77"/>
        <v>2071</v>
      </c>
      <c r="F149" s="176">
        <f t="shared" si="77"/>
        <v>9827</v>
      </c>
      <c r="G149" s="176">
        <f t="shared" si="77"/>
        <v>13310</v>
      </c>
      <c r="H149" s="176">
        <f t="shared" si="77"/>
        <v>37891</v>
      </c>
      <c r="I149" s="177">
        <f>IFERROR(H149/G149-1,"-")</f>
        <v>1.8468069120961683</v>
      </c>
      <c r="J149" s="177">
        <f>IFERROR(H149/D149-1,"-")</f>
        <v>7.1276276276276285</v>
      </c>
      <c r="K149" s="176">
        <f>IFERROR(H149-G149,"-")</f>
        <v>24581</v>
      </c>
      <c r="L149" s="176">
        <f>IFERROR(H149-D149,"-")</f>
        <v>33229</v>
      </c>
      <c r="M149" s="177">
        <f>IFERROR(H149/H$9,"-")</f>
        <v>4.221396310581399E-2</v>
      </c>
    </row>
    <row r="150" spans="2:13" x14ac:dyDescent="0.25">
      <c r="B150" s="157" t="s">
        <v>97</v>
      </c>
      <c r="C150" s="158">
        <v>1429</v>
      </c>
      <c r="D150" s="158">
        <v>1134</v>
      </c>
      <c r="E150" s="158">
        <v>405</v>
      </c>
      <c r="F150" s="158">
        <v>2082</v>
      </c>
      <c r="G150" s="158">
        <v>3702</v>
      </c>
      <c r="H150" s="158">
        <v>4466</v>
      </c>
      <c r="I150" s="160">
        <f>IFERROR(H150/G150-1,"-")</f>
        <v>0.20637493246893568</v>
      </c>
      <c r="J150" s="159">
        <f t="shared" ref="J150:J161" si="78">IFERROR(H150/D150-1,"-")</f>
        <v>2.9382716049382718</v>
      </c>
      <c r="K150" s="178">
        <f t="shared" ref="K150:K161" si="79">IFERROR(H150-G150,"-")</f>
        <v>764</v>
      </c>
      <c r="L150" s="158">
        <f t="shared" ref="L150:L161" si="80">IFERROR(H150-D150,"-")</f>
        <v>3332</v>
      </c>
      <c r="M150" s="159">
        <f t="shared" ref="M150:M161" si="81">IFERROR(H150/H$9,"-")</f>
        <v>4.975523454925055E-3</v>
      </c>
    </row>
    <row r="151" spans="2:13" x14ac:dyDescent="0.25">
      <c r="B151" s="162" t="s">
        <v>103</v>
      </c>
      <c r="C151" s="163">
        <v>940</v>
      </c>
      <c r="D151" s="163">
        <v>734</v>
      </c>
      <c r="E151" s="163">
        <v>294</v>
      </c>
      <c r="F151" s="163">
        <v>619</v>
      </c>
      <c r="G151" s="163">
        <v>1764</v>
      </c>
      <c r="H151" s="163">
        <v>2825</v>
      </c>
      <c r="I151" s="165">
        <f>IFERROR(H151/G151-1,"-")</f>
        <v>0.60147392290249435</v>
      </c>
      <c r="J151" s="164">
        <f t="shared" si="78"/>
        <v>2.8487738419618527</v>
      </c>
      <c r="K151" s="179">
        <f t="shared" si="79"/>
        <v>1061</v>
      </c>
      <c r="L151" s="163">
        <f t="shared" si="80"/>
        <v>2091</v>
      </c>
      <c r="M151" s="164">
        <f t="shared" si="81"/>
        <v>3.1473026780482042E-3</v>
      </c>
    </row>
    <row r="152" spans="2:13" x14ac:dyDescent="0.25">
      <c r="B152" s="162" t="s">
        <v>100</v>
      </c>
      <c r="C152" s="163">
        <v>489</v>
      </c>
      <c r="D152" s="163">
        <v>400</v>
      </c>
      <c r="E152" s="163">
        <v>111</v>
      </c>
      <c r="F152" s="163">
        <v>1463</v>
      </c>
      <c r="G152" s="163">
        <v>1938</v>
      </c>
      <c r="H152" s="163">
        <v>1641</v>
      </c>
      <c r="I152" s="165">
        <f>IFERROR(H152/G152-1,"-")</f>
        <v>-0.15325077399380804</v>
      </c>
      <c r="J152" s="164">
        <f t="shared" si="78"/>
        <v>3.1025</v>
      </c>
      <c r="K152" s="179">
        <f t="shared" si="79"/>
        <v>-297</v>
      </c>
      <c r="L152" s="163">
        <f t="shared" si="80"/>
        <v>1241</v>
      </c>
      <c r="M152" s="164">
        <f t="shared" si="81"/>
        <v>1.8282207768768508E-3</v>
      </c>
    </row>
    <row r="153" spans="2:13" x14ac:dyDescent="0.25">
      <c r="B153" s="157" t="s">
        <v>107</v>
      </c>
      <c r="C153" s="158">
        <v>4110</v>
      </c>
      <c r="D153" s="158">
        <v>3528</v>
      </c>
      <c r="E153" s="158">
        <v>1666</v>
      </c>
      <c r="F153" s="158">
        <v>7745</v>
      </c>
      <c r="G153" s="158">
        <v>9608</v>
      </c>
      <c r="H153" s="158">
        <v>33425</v>
      </c>
      <c r="I153" s="160">
        <f>IFERROR(H153/G153-1,"-")</f>
        <v>2.4788717735220649</v>
      </c>
      <c r="J153" s="159">
        <f t="shared" si="78"/>
        <v>8.4742063492063497</v>
      </c>
      <c r="K153" s="178">
        <f t="shared" si="79"/>
        <v>23817</v>
      </c>
      <c r="L153" s="158">
        <f t="shared" si="80"/>
        <v>29897</v>
      </c>
      <c r="M153" s="159">
        <f t="shared" si="81"/>
        <v>3.7238439650888931E-2</v>
      </c>
    </row>
    <row r="154" spans="2:13" x14ac:dyDescent="0.25">
      <c r="B154" s="162" t="s">
        <v>110</v>
      </c>
      <c r="C154" s="163">
        <v>399</v>
      </c>
      <c r="D154" s="163">
        <v>298</v>
      </c>
      <c r="E154" s="163">
        <v>284</v>
      </c>
      <c r="F154" s="163">
        <v>2661</v>
      </c>
      <c r="G154" s="163">
        <v>1917</v>
      </c>
      <c r="H154" s="163">
        <v>21641</v>
      </c>
      <c r="I154" s="165">
        <f t="shared" ref="I154:I161" si="82">IFERROR(H154/G154-1,"-")</f>
        <v>10.288993218570683</v>
      </c>
      <c r="J154" s="164">
        <f t="shared" si="78"/>
        <v>71.62080536912751</v>
      </c>
      <c r="K154" s="179">
        <f t="shared" si="79"/>
        <v>19724</v>
      </c>
      <c r="L154" s="163">
        <f t="shared" si="80"/>
        <v>21343</v>
      </c>
      <c r="M154" s="164">
        <f t="shared" si="81"/>
        <v>2.4110009648014581E-2</v>
      </c>
    </row>
    <row r="155" spans="2:13" x14ac:dyDescent="0.25">
      <c r="B155" s="162" t="s">
        <v>113</v>
      </c>
      <c r="C155" s="163">
        <v>2321</v>
      </c>
      <c r="D155" s="163">
        <v>1847</v>
      </c>
      <c r="E155" s="163">
        <v>434</v>
      </c>
      <c r="F155" s="163">
        <v>1464</v>
      </c>
      <c r="G155" s="163">
        <v>2118</v>
      </c>
      <c r="H155" s="163">
        <v>2536</v>
      </c>
      <c r="I155" s="165">
        <f t="shared" si="82"/>
        <v>0.19735599622285172</v>
      </c>
      <c r="J155" s="164">
        <f t="shared" si="78"/>
        <v>0.37303735787763936</v>
      </c>
      <c r="K155" s="179">
        <f t="shared" si="79"/>
        <v>418</v>
      </c>
      <c r="L155" s="163">
        <f t="shared" si="80"/>
        <v>689</v>
      </c>
      <c r="M155" s="164">
        <f t="shared" si="81"/>
        <v>2.8253308288602643E-3</v>
      </c>
    </row>
    <row r="156" spans="2:13" x14ac:dyDescent="0.25">
      <c r="B156" s="162" t="s">
        <v>116</v>
      </c>
      <c r="C156" s="163">
        <v>161</v>
      </c>
      <c r="D156" s="163">
        <v>221</v>
      </c>
      <c r="E156" s="163">
        <v>61</v>
      </c>
      <c r="F156" s="163">
        <v>386</v>
      </c>
      <c r="G156" s="163">
        <v>1063</v>
      </c>
      <c r="H156" s="163">
        <v>975</v>
      </c>
      <c r="I156" s="165">
        <f t="shared" si="82"/>
        <v>-8.2784571966133536E-2</v>
      </c>
      <c r="J156" s="164">
        <f t="shared" si="78"/>
        <v>3.4117647058823533</v>
      </c>
      <c r="K156" s="179">
        <f t="shared" si="79"/>
        <v>-88</v>
      </c>
      <c r="L156" s="163">
        <f t="shared" si="80"/>
        <v>754</v>
      </c>
      <c r="M156" s="164">
        <f t="shared" si="81"/>
        <v>1.0862372074679643E-3</v>
      </c>
    </row>
    <row r="157" spans="2:13" x14ac:dyDescent="0.25">
      <c r="B157" s="162" t="s">
        <v>123</v>
      </c>
      <c r="C157" s="163">
        <v>126</v>
      </c>
      <c r="D157" s="163">
        <v>141</v>
      </c>
      <c r="E157" s="163">
        <v>30</v>
      </c>
      <c r="F157" s="163">
        <v>913</v>
      </c>
      <c r="G157" s="163">
        <v>716</v>
      </c>
      <c r="H157" s="163">
        <v>2156</v>
      </c>
      <c r="I157" s="165">
        <f t="shared" si="82"/>
        <v>2.011173184357542</v>
      </c>
      <c r="J157" s="164">
        <f t="shared" si="78"/>
        <v>14.290780141843971</v>
      </c>
      <c r="K157" s="179">
        <f t="shared" si="79"/>
        <v>1440</v>
      </c>
      <c r="L157" s="163">
        <f t="shared" si="80"/>
        <v>2015</v>
      </c>
      <c r="M157" s="164">
        <f t="shared" si="81"/>
        <v>2.4019768403086474E-3</v>
      </c>
    </row>
    <row r="158" spans="2:13" x14ac:dyDescent="0.25">
      <c r="B158" s="162" t="s">
        <v>119</v>
      </c>
      <c r="C158" s="163">
        <v>42</v>
      </c>
      <c r="D158" s="163">
        <v>20</v>
      </c>
      <c r="E158" s="163">
        <v>39</v>
      </c>
      <c r="F158" s="163">
        <v>251</v>
      </c>
      <c r="G158" s="163">
        <v>449</v>
      </c>
      <c r="H158" s="163">
        <v>429</v>
      </c>
      <c r="I158" s="165">
        <f t="shared" si="82"/>
        <v>-4.4543429844097981E-2</v>
      </c>
      <c r="J158" s="164">
        <f t="shared" si="78"/>
        <v>20.45</v>
      </c>
      <c r="K158" s="179">
        <f t="shared" si="79"/>
        <v>-20</v>
      </c>
      <c r="L158" s="163">
        <f t="shared" si="80"/>
        <v>409</v>
      </c>
      <c r="M158" s="164">
        <f t="shared" si="81"/>
        <v>4.7794437128590431E-4</v>
      </c>
    </row>
    <row r="159" spans="2:13" x14ac:dyDescent="0.25">
      <c r="B159" s="162" t="s">
        <v>128</v>
      </c>
      <c r="C159" s="163">
        <v>44</v>
      </c>
      <c r="D159" s="163">
        <v>67</v>
      </c>
      <c r="E159" s="163">
        <v>152</v>
      </c>
      <c r="F159" s="163">
        <v>183</v>
      </c>
      <c r="G159" s="163">
        <v>185</v>
      </c>
      <c r="H159" s="163">
        <v>625</v>
      </c>
      <c r="I159" s="165">
        <f t="shared" si="82"/>
        <v>2.3783783783783785</v>
      </c>
      <c r="J159" s="164">
        <f t="shared" si="78"/>
        <v>8.3283582089552244</v>
      </c>
      <c r="K159" s="179">
        <f t="shared" si="79"/>
        <v>440</v>
      </c>
      <c r="L159" s="163">
        <f t="shared" si="80"/>
        <v>558</v>
      </c>
      <c r="M159" s="164">
        <f t="shared" si="81"/>
        <v>6.9630590222305412E-4</v>
      </c>
    </row>
    <row r="160" spans="2:13" x14ac:dyDescent="0.25">
      <c r="B160" s="162" t="s">
        <v>131</v>
      </c>
      <c r="C160" s="163">
        <v>18</v>
      </c>
      <c r="D160" s="163">
        <v>63</v>
      </c>
      <c r="E160" s="163">
        <v>159</v>
      </c>
      <c r="F160" s="163">
        <v>155</v>
      </c>
      <c r="G160" s="163">
        <v>70</v>
      </c>
      <c r="H160" s="163">
        <v>1591</v>
      </c>
      <c r="I160" s="165">
        <f t="shared" si="82"/>
        <v>21.728571428571428</v>
      </c>
      <c r="J160" s="164">
        <f t="shared" si="78"/>
        <v>24.253968253968253</v>
      </c>
      <c r="K160" s="179">
        <f t="shared" si="79"/>
        <v>1521</v>
      </c>
      <c r="L160" s="163">
        <f t="shared" si="80"/>
        <v>1528</v>
      </c>
      <c r="M160" s="164">
        <f t="shared" si="81"/>
        <v>1.7725163046990065E-3</v>
      </c>
    </row>
    <row r="161" spans="2:13" x14ac:dyDescent="0.25">
      <c r="B161" s="168" t="s">
        <v>145</v>
      </c>
      <c r="C161" s="169">
        <f>IFERROR(C153-SUM(C154:C160),"nd")</f>
        <v>999</v>
      </c>
      <c r="D161" s="169">
        <f t="shared" ref="D161:H161" si="83">IFERROR(D153-SUM(D154:D160),"nd")</f>
        <v>871</v>
      </c>
      <c r="E161" s="169">
        <f t="shared" si="83"/>
        <v>507</v>
      </c>
      <c r="F161" s="169">
        <f t="shared" si="83"/>
        <v>1732</v>
      </c>
      <c r="G161" s="169">
        <f t="shared" si="83"/>
        <v>3090</v>
      </c>
      <c r="H161" s="169">
        <f t="shared" si="83"/>
        <v>3472</v>
      </c>
      <c r="I161" s="171">
        <f t="shared" si="82"/>
        <v>0.12362459546925564</v>
      </c>
      <c r="J161" s="170">
        <f t="shared" si="78"/>
        <v>2.986222732491389</v>
      </c>
      <c r="K161" s="180">
        <f t="shared" si="79"/>
        <v>382</v>
      </c>
      <c r="L161" s="169">
        <f t="shared" si="80"/>
        <v>2601</v>
      </c>
      <c r="M161" s="170">
        <f t="shared" si="81"/>
        <v>3.86811854802951E-3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C651CD-37A3-40F3-8C38-A269C834E3FB}">
  <sheetPr>
    <tabColor theme="7" tint="0.79998168889431442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1" width="10.5703125" customWidth="1"/>
    <col min="12" max="15" width="11.7109375" customWidth="1"/>
    <col min="16" max="17" width="11" customWidth="1"/>
    <col min="18" max="20" width="10.5703125" customWidth="1"/>
    <col min="21" max="23" width="11.7109375" customWidth="1"/>
    <col min="24" max="25" width="11" customWidth="1"/>
    <col min="26" max="26" width="10.5703125" customWidth="1"/>
    <col min="27" max="27" width="13.28515625" customWidth="1"/>
    <col min="28" max="28" width="10.5703125" customWidth="1"/>
  </cols>
  <sheetData>
    <row r="1" spans="1:28" ht="42.75" customHeight="1" x14ac:dyDescent="0.25"/>
    <row r="3" spans="1:28" ht="42" customHeight="1" thickBot="1" x14ac:dyDescent="0.3">
      <c r="B3" s="141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</row>
    <row r="4" spans="1:28" ht="6" customHeight="1" x14ac:dyDescent="0.25"/>
    <row r="5" spans="1:28" ht="15.75" x14ac:dyDescent="0.25">
      <c r="B5" s="181"/>
      <c r="C5" s="299" t="s">
        <v>62</v>
      </c>
      <c r="D5" s="300"/>
      <c r="E5" s="300"/>
      <c r="F5" s="300"/>
      <c r="G5" s="300"/>
      <c r="H5" s="300"/>
      <c r="I5" s="300"/>
      <c r="J5" s="300"/>
      <c r="K5" s="300"/>
      <c r="L5" s="299" t="s">
        <v>61</v>
      </c>
      <c r="M5" s="300"/>
      <c r="N5" s="300"/>
      <c r="O5" s="300"/>
      <c r="P5" s="300"/>
      <c r="Q5" s="300"/>
      <c r="R5" s="300"/>
      <c r="S5" s="300"/>
      <c r="T5" s="300"/>
      <c r="U5" s="299" t="s">
        <v>137</v>
      </c>
      <c r="V5" s="300"/>
      <c r="W5" s="300"/>
      <c r="X5" s="300"/>
      <c r="Y5" s="300"/>
      <c r="Z5" s="300"/>
      <c r="AA5" s="300"/>
      <c r="AB5" s="300"/>
    </row>
    <row r="6" spans="1:28" s="144" customFormat="1" ht="72" customHeight="1" x14ac:dyDescent="0.25">
      <c r="B6" s="145"/>
      <c r="C6" s="172" t="s">
        <v>256</v>
      </c>
      <c r="D6" s="172" t="s">
        <v>257</v>
      </c>
      <c r="E6" s="172" t="s">
        <v>263</v>
      </c>
      <c r="F6" s="172" t="s">
        <v>258</v>
      </c>
      <c r="G6" s="172" t="s">
        <v>259</v>
      </c>
      <c r="H6" s="172" t="s">
        <v>260</v>
      </c>
      <c r="I6" s="173" t="str">
        <f>CONCATENATE("var. ",RIGHT(H6,2),"/",RIGHT(G6,2))</f>
        <v>var. 24/23</v>
      </c>
      <c r="J6" s="173" t="str">
        <f>CONCATENATE("var. ",RIGHT(H6,2),"/",RIGHT(C6,2))</f>
        <v>var. 24/19</v>
      </c>
      <c r="K6" s="173" t="str">
        <f>CONCATENATE("Cuota s/ total lugares de residencia ",RIGHT(H6,4))</f>
        <v>Cuota s/ total lugares de residencia 2024</v>
      </c>
      <c r="L6" s="172" t="s">
        <v>256</v>
      </c>
      <c r="M6" s="172" t="s">
        <v>257</v>
      </c>
      <c r="N6" s="172" t="s">
        <v>263</v>
      </c>
      <c r="O6" s="172" t="s">
        <v>258</v>
      </c>
      <c r="P6" s="172" t="s">
        <v>259</v>
      </c>
      <c r="Q6" s="172" t="s">
        <v>260</v>
      </c>
      <c r="R6" s="173" t="str">
        <f>CONCATENATE("var. ",RIGHT(Q6,2),"/",RIGHT(P6,2))</f>
        <v>var. 24/23</v>
      </c>
      <c r="S6" s="173" t="str">
        <f>CONCATENATE("var. ",RIGHT(Q6,2),"/",RIGHT(L6,2))</f>
        <v>var. 24/19</v>
      </c>
      <c r="T6" s="173" t="str">
        <f>CONCATENATE("Cuota s/ total lugares de residencia ",RIGHT(Q6,4))</f>
        <v>Cuota s/ total lugares de residencia 2024</v>
      </c>
      <c r="U6" s="172" t="s">
        <v>256</v>
      </c>
      <c r="V6" s="172" t="s">
        <v>263</v>
      </c>
      <c r="W6" s="172" t="s">
        <v>258</v>
      </c>
      <c r="X6" s="172" t="s">
        <v>259</v>
      </c>
      <c r="Y6" s="172" t="s">
        <v>260</v>
      </c>
      <c r="Z6" s="173" t="str">
        <f>CONCATENATE("var. ",RIGHT(Y6,2),"/",RIGHT(X6,2))</f>
        <v>var. 24/23</v>
      </c>
      <c r="AA6" s="173" t="str">
        <f>CONCATENATE("var. ",RIGHT(Y6,2),"/",RIGHT(U6,2))</f>
        <v>var. 24/19</v>
      </c>
      <c r="AB6" s="173" t="str">
        <f>CONCATENATE("Cuota s/ total lugares de residencia ",RIGHT(Y6,4))</f>
        <v>Cuota s/ total lugares de residencia 2024</v>
      </c>
    </row>
    <row r="7" spans="1:28" x14ac:dyDescent="0.25">
      <c r="A7" s="1"/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</row>
    <row r="8" spans="1:28" x14ac:dyDescent="0.25">
      <c r="A8" s="1"/>
      <c r="B8" s="154" t="s">
        <v>68</v>
      </c>
      <c r="C8" s="176">
        <f t="shared" ref="C8:H8" si="0">C9+C12</f>
        <v>552847</v>
      </c>
      <c r="D8" s="176">
        <f t="shared" si="0"/>
        <v>206657</v>
      </c>
      <c r="E8" s="176">
        <f t="shared" si="0"/>
        <v>182034</v>
      </c>
      <c r="F8" s="176">
        <f t="shared" si="0"/>
        <v>490489</v>
      </c>
      <c r="G8" s="176">
        <f t="shared" si="0"/>
        <v>544113</v>
      </c>
      <c r="H8" s="176">
        <f t="shared" si="0"/>
        <v>563412</v>
      </c>
      <c r="I8" s="177">
        <f>IFERROR(H8/G8-1,"-")</f>
        <v>3.5468735354604597E-2</v>
      </c>
      <c r="J8" s="177">
        <f>IFERROR(H8/C8-1,"-")</f>
        <v>1.9110169721459958E-2</v>
      </c>
      <c r="K8" s="177">
        <f>H8/H$8</f>
        <v>1</v>
      </c>
      <c r="L8" s="176">
        <f t="shared" ref="L8:Q8" si="1">L9+L12</f>
        <v>2100189</v>
      </c>
      <c r="M8" s="176">
        <f t="shared" si="1"/>
        <v>795657</v>
      </c>
      <c r="N8" s="176">
        <f t="shared" si="1"/>
        <v>856378</v>
      </c>
      <c r="O8" s="176">
        <f t="shared" si="1"/>
        <v>2279770</v>
      </c>
      <c r="P8" s="176">
        <f t="shared" si="1"/>
        <v>2487865</v>
      </c>
      <c r="Q8" s="176">
        <f t="shared" si="1"/>
        <v>2634612</v>
      </c>
      <c r="R8" s="177">
        <f>IFERROR(Q8/P8-1,"-")</f>
        <v>5.8985113742104245E-2</v>
      </c>
      <c r="S8" s="177">
        <f>IFERROR(Q8/L8-1,"-")</f>
        <v>0.25446424107544607</v>
      </c>
      <c r="T8" s="177">
        <f>Q8/Q$8</f>
        <v>1</v>
      </c>
      <c r="U8" s="176">
        <f>U9+U12</f>
        <v>2653036</v>
      </c>
      <c r="V8" s="176">
        <f>V9+V12</f>
        <v>1038412</v>
      </c>
      <c r="W8" s="176">
        <f>W9+W12</f>
        <v>2770259</v>
      </c>
      <c r="X8" s="176">
        <f>X9+X12</f>
        <v>3031978</v>
      </c>
      <c r="Y8" s="176">
        <f>Y9+Y12</f>
        <v>3198024</v>
      </c>
      <c r="Z8" s="177">
        <f>IFERROR(Y8/X8-1,"-")</f>
        <v>5.4764909244064519E-2</v>
      </c>
      <c r="AA8" s="177">
        <f t="shared" ref="AA8:AA20" si="2">IFERROR(Y8/U8-1,"-")</f>
        <v>0.20542050692112723</v>
      </c>
      <c r="AB8" s="177">
        <f>Y8/Y$8</f>
        <v>1</v>
      </c>
    </row>
    <row r="9" spans="1:28" x14ac:dyDescent="0.25">
      <c r="A9" s="1"/>
      <c r="B9" s="157" t="s">
        <v>97</v>
      </c>
      <c r="C9" s="158">
        <v>143245</v>
      </c>
      <c r="D9" s="158">
        <v>63026</v>
      </c>
      <c r="E9" s="158">
        <v>85270</v>
      </c>
      <c r="F9" s="158">
        <v>133164</v>
      </c>
      <c r="G9" s="158">
        <v>160810</v>
      </c>
      <c r="H9" s="158">
        <v>166766</v>
      </c>
      <c r="I9" s="159">
        <f>IFERROR(H9/G9-1,"-")</f>
        <v>3.7037497668055419E-2</v>
      </c>
      <c r="J9" s="160">
        <f>IFERROR(H9/C9-1,"-")</f>
        <v>0.16420119375894449</v>
      </c>
      <c r="K9" s="159">
        <f>H9/H$8</f>
        <v>0.295992985594911</v>
      </c>
      <c r="L9" s="158">
        <v>526913</v>
      </c>
      <c r="M9" s="158">
        <v>228825</v>
      </c>
      <c r="N9" s="158">
        <v>412198</v>
      </c>
      <c r="O9" s="158">
        <v>540915</v>
      </c>
      <c r="P9" s="158">
        <v>536888</v>
      </c>
      <c r="Q9" s="158">
        <v>527976</v>
      </c>
      <c r="R9" s="159">
        <f>IFERROR(Q9/P9-1,"-")</f>
        <v>-1.6599365230737129E-2</v>
      </c>
      <c r="S9" s="160">
        <f>IFERROR(Q9/L9-1,"-")</f>
        <v>2.0174108439154903E-3</v>
      </c>
      <c r="T9" s="159">
        <f>Q9/Q$8</f>
        <v>0.2003999070830923</v>
      </c>
      <c r="U9" s="158">
        <v>670158</v>
      </c>
      <c r="V9" s="158">
        <v>497468</v>
      </c>
      <c r="W9" s="158">
        <v>674079</v>
      </c>
      <c r="X9" s="158">
        <v>697698</v>
      </c>
      <c r="Y9" s="158">
        <v>694742</v>
      </c>
      <c r="Z9" s="159">
        <f>IFERROR(Y9/X9-1,"-")</f>
        <v>-4.2367901298269173E-3</v>
      </c>
      <c r="AA9" s="160">
        <f t="shared" si="2"/>
        <v>3.6683886486470252E-2</v>
      </c>
      <c r="AB9" s="159">
        <f>Y9/Y$8</f>
        <v>0.21724102133067169</v>
      </c>
    </row>
    <row r="10" spans="1:28" x14ac:dyDescent="0.25">
      <c r="A10" s="161"/>
      <c r="B10" s="162" t="s">
        <v>103</v>
      </c>
      <c r="C10" s="163">
        <v>70115</v>
      </c>
      <c r="D10" s="163">
        <v>27532</v>
      </c>
      <c r="E10" s="163">
        <v>56364</v>
      </c>
      <c r="F10" s="163">
        <v>76620</v>
      </c>
      <c r="G10" s="163">
        <v>91437</v>
      </c>
      <c r="H10" s="163">
        <v>94400</v>
      </c>
      <c r="I10" s="164">
        <f>IFERROR(H10/G10-1,"-")</f>
        <v>3.2404825180178731E-2</v>
      </c>
      <c r="J10" s="165">
        <f>IFERROR(H10/C10-1,"-")</f>
        <v>0.34635955216430148</v>
      </c>
      <c r="K10" s="164">
        <f>H10/H$8</f>
        <v>0.16755056690308337</v>
      </c>
      <c r="L10" s="163">
        <v>173186</v>
      </c>
      <c r="M10" s="163">
        <v>80020</v>
      </c>
      <c r="N10" s="163">
        <v>192429</v>
      </c>
      <c r="O10" s="163">
        <v>189053</v>
      </c>
      <c r="P10" s="163">
        <v>182067</v>
      </c>
      <c r="Q10" s="163">
        <v>175239</v>
      </c>
      <c r="R10" s="164">
        <f>IFERROR(Q10/P10-1,"-")</f>
        <v>-3.7502677585723898E-2</v>
      </c>
      <c r="S10" s="165">
        <f>IFERROR(Q10/L10-1,"-")</f>
        <v>1.185430693012135E-2</v>
      </c>
      <c r="T10" s="164">
        <f>Q10/Q$8</f>
        <v>6.6514158441546609E-2</v>
      </c>
      <c r="U10" s="163">
        <v>243301</v>
      </c>
      <c r="V10" s="163">
        <v>248793</v>
      </c>
      <c r="W10" s="163">
        <v>265673</v>
      </c>
      <c r="X10" s="163">
        <v>273504</v>
      </c>
      <c r="Y10" s="163">
        <v>269639</v>
      </c>
      <c r="Z10" s="164">
        <f>IFERROR(Y10/X10-1,"-")</f>
        <v>-1.4131420381420345E-2</v>
      </c>
      <c r="AA10" s="165">
        <f t="shared" si="2"/>
        <v>0.10825274043263278</v>
      </c>
      <c r="AB10" s="164">
        <f>Y10/Y$8</f>
        <v>8.4314251550332328E-2</v>
      </c>
    </row>
    <row r="11" spans="1:28" x14ac:dyDescent="0.25">
      <c r="A11" s="161"/>
      <c r="B11" s="162" t="s">
        <v>100</v>
      </c>
      <c r="C11" s="163">
        <v>73130</v>
      </c>
      <c r="D11" s="163">
        <v>35494</v>
      </c>
      <c r="E11" s="163">
        <v>28906</v>
      </c>
      <c r="F11" s="163">
        <v>56544</v>
      </c>
      <c r="G11" s="163">
        <v>69373</v>
      </c>
      <c r="H11" s="163">
        <v>72366</v>
      </c>
      <c r="I11" s="164">
        <f>IFERROR(H11/G11-1,"-")</f>
        <v>4.3143586121401789E-2</v>
      </c>
      <c r="J11" s="165">
        <f>IFERROR(H11/C11-1,"-")</f>
        <v>-1.0447148912894888E-2</v>
      </c>
      <c r="K11" s="164">
        <f>H11/H$8</f>
        <v>0.12844241869182765</v>
      </c>
      <c r="L11" s="163">
        <v>353727</v>
      </c>
      <c r="M11" s="163">
        <v>148805</v>
      </c>
      <c r="N11" s="163">
        <v>219769</v>
      </c>
      <c r="O11" s="163">
        <v>351862</v>
      </c>
      <c r="P11" s="163">
        <v>354821</v>
      </c>
      <c r="Q11" s="163">
        <v>352737</v>
      </c>
      <c r="R11" s="164">
        <f>IFERROR(Q11/P11-1,"-")</f>
        <v>-5.873384044349117E-3</v>
      </c>
      <c r="S11" s="165">
        <f>IFERROR(Q11/L11-1,"-")</f>
        <v>-2.7987685418415786E-3</v>
      </c>
      <c r="T11" s="164">
        <f>Q11/Q$8</f>
        <v>0.1338857486415457</v>
      </c>
      <c r="U11" s="163">
        <v>426857</v>
      </c>
      <c r="V11" s="163">
        <v>248675</v>
      </c>
      <c r="W11" s="163">
        <v>408406</v>
      </c>
      <c r="X11" s="163">
        <v>424194</v>
      </c>
      <c r="Y11" s="163">
        <v>425103</v>
      </c>
      <c r="Z11" s="164">
        <f>IFERROR(Y11/X11-1,"-")</f>
        <v>2.1428874524391794E-3</v>
      </c>
      <c r="AA11" s="165">
        <f t="shared" si="2"/>
        <v>-4.1091044541848865E-3</v>
      </c>
      <c r="AB11" s="164">
        <f>Y11/Y$8</f>
        <v>0.13292676978033935</v>
      </c>
    </row>
    <row r="12" spans="1:28" x14ac:dyDescent="0.25">
      <c r="A12" s="1"/>
      <c r="B12" s="157" t="s">
        <v>107</v>
      </c>
      <c r="C12" s="158">
        <v>409602</v>
      </c>
      <c r="D12" s="158">
        <v>143631</v>
      </c>
      <c r="E12" s="158">
        <v>96764</v>
      </c>
      <c r="F12" s="158">
        <v>357325</v>
      </c>
      <c r="G12" s="158">
        <v>383303</v>
      </c>
      <c r="H12" s="158">
        <v>396646</v>
      </c>
      <c r="I12" s="159">
        <f>IFERROR(H12/G12-1,"-")</f>
        <v>3.4810580663339419E-2</v>
      </c>
      <c r="J12" s="160">
        <f>IFERROR(H12/C12-1,"-")</f>
        <v>-3.1630704928198639E-2</v>
      </c>
      <c r="K12" s="159">
        <f>H12/H$8</f>
        <v>0.70400701440508895</v>
      </c>
      <c r="L12" s="158">
        <v>1573276</v>
      </c>
      <c r="M12" s="158">
        <v>566832</v>
      </c>
      <c r="N12" s="158">
        <v>444180</v>
      </c>
      <c r="O12" s="158">
        <v>1738855</v>
      </c>
      <c r="P12" s="158">
        <v>1950977</v>
      </c>
      <c r="Q12" s="158">
        <v>2106636</v>
      </c>
      <c r="R12" s="159">
        <f>IFERROR(Q12/P12-1,"-")</f>
        <v>7.9785153797302666E-2</v>
      </c>
      <c r="S12" s="160">
        <f>IFERROR(Q12/L12-1,"-")</f>
        <v>0.33901235384001271</v>
      </c>
      <c r="T12" s="159">
        <f>Q12/Q$8</f>
        <v>0.7996000929169077</v>
      </c>
      <c r="U12" s="158">
        <v>1982878</v>
      </c>
      <c r="V12" s="158">
        <v>540944</v>
      </c>
      <c r="W12" s="158">
        <v>2096180</v>
      </c>
      <c r="X12" s="158">
        <v>2334280</v>
      </c>
      <c r="Y12" s="158">
        <v>2503282</v>
      </c>
      <c r="Z12" s="159">
        <f>IFERROR(Y12/X12-1,"-")</f>
        <v>7.2400054834895533E-2</v>
      </c>
      <c r="AA12" s="160">
        <f t="shared" si="2"/>
        <v>0.26244882438556472</v>
      </c>
      <c r="AB12" s="159">
        <f>Y12/Y$8</f>
        <v>0.78275897866932831</v>
      </c>
    </row>
    <row r="13" spans="1:28" s="56" customFormat="1" x14ac:dyDescent="0.25">
      <c r="B13" s="162" t="s">
        <v>110</v>
      </c>
      <c r="C13" s="163">
        <v>146700</v>
      </c>
      <c r="D13" s="163">
        <v>46785</v>
      </c>
      <c r="E13" s="163">
        <v>17307</v>
      </c>
      <c r="F13" s="163">
        <v>135105</v>
      </c>
      <c r="G13" s="163">
        <v>152246</v>
      </c>
      <c r="H13" s="163">
        <v>152422</v>
      </c>
      <c r="I13" s="164">
        <f t="shared" ref="I13:I20" si="3">IFERROR(H13/G13-1,"-")</f>
        <v>1.1560238035810411E-3</v>
      </c>
      <c r="J13" s="165">
        <f t="shared" ref="J13:J20" si="4">IFERROR(H13/C13-1,"-")</f>
        <v>3.9004771642808356E-2</v>
      </c>
      <c r="K13" s="164">
        <f t="shared" ref="K13:K20" si="5">H13/H$8</f>
        <v>0.27053381894599332</v>
      </c>
      <c r="L13" s="163">
        <v>712375</v>
      </c>
      <c r="M13" s="163">
        <v>220258</v>
      </c>
      <c r="N13" s="163">
        <v>88327</v>
      </c>
      <c r="O13" s="163">
        <v>834684</v>
      </c>
      <c r="P13" s="163">
        <v>928553</v>
      </c>
      <c r="Q13" s="163">
        <v>997105</v>
      </c>
      <c r="R13" s="164">
        <f t="shared" ref="R13:R20" si="6">IFERROR(Q13/P13-1,"-")</f>
        <v>7.382669594519653E-2</v>
      </c>
      <c r="S13" s="165">
        <f t="shared" ref="S13:S20" si="7">IFERROR(Q13/L13-1,"-")</f>
        <v>0.39969117389015607</v>
      </c>
      <c r="T13" s="164">
        <f t="shared" ref="T13:T20" si="8">Q13/Q$8</f>
        <v>0.37846369788037099</v>
      </c>
      <c r="U13" s="163">
        <v>859075</v>
      </c>
      <c r="V13" s="163">
        <v>105634</v>
      </c>
      <c r="W13" s="163">
        <v>969789</v>
      </c>
      <c r="X13" s="163">
        <v>1080799</v>
      </c>
      <c r="Y13" s="163">
        <v>1149527</v>
      </c>
      <c r="Z13" s="164">
        <f t="shared" ref="Z13:Z20" si="9">IFERROR(Y13/X13-1,"-")</f>
        <v>6.3589992218719749E-2</v>
      </c>
      <c r="AA13" s="165">
        <f t="shared" si="2"/>
        <v>0.33809853621627917</v>
      </c>
      <c r="AB13" s="164">
        <f t="shared" ref="AB13:AB20" si="10">Y13/Y$8</f>
        <v>0.35944914734848771</v>
      </c>
    </row>
    <row r="14" spans="1:28" s="56" customFormat="1" x14ac:dyDescent="0.25">
      <c r="B14" s="162" t="s">
        <v>113</v>
      </c>
      <c r="C14" s="163">
        <v>59580</v>
      </c>
      <c r="D14" s="163">
        <v>21287</v>
      </c>
      <c r="E14" s="163">
        <v>18420</v>
      </c>
      <c r="F14" s="163">
        <v>44395</v>
      </c>
      <c r="G14" s="163">
        <v>50829</v>
      </c>
      <c r="H14" s="163">
        <v>51984</v>
      </c>
      <c r="I14" s="164">
        <f t="shared" si="3"/>
        <v>2.2723248539219698E-2</v>
      </c>
      <c r="J14" s="165">
        <f t="shared" si="4"/>
        <v>-0.12749244712990937</v>
      </c>
      <c r="K14" s="164">
        <f t="shared" si="5"/>
        <v>9.2266405401375901E-2</v>
      </c>
      <c r="L14" s="163">
        <v>246578</v>
      </c>
      <c r="M14" s="163">
        <v>81653</v>
      </c>
      <c r="N14" s="163">
        <v>72712</v>
      </c>
      <c r="O14" s="163">
        <v>190050</v>
      </c>
      <c r="P14" s="163">
        <v>218113</v>
      </c>
      <c r="Q14" s="163">
        <v>225157</v>
      </c>
      <c r="R14" s="164">
        <f t="shared" si="6"/>
        <v>3.2295186440056245E-2</v>
      </c>
      <c r="S14" s="165">
        <f t="shared" si="7"/>
        <v>-8.6873119256381304E-2</v>
      </c>
      <c r="T14" s="164">
        <f t="shared" si="8"/>
        <v>8.5461160884411067E-2</v>
      </c>
      <c r="U14" s="163">
        <v>306158</v>
      </c>
      <c r="V14" s="163">
        <v>91132</v>
      </c>
      <c r="W14" s="163">
        <v>234445</v>
      </c>
      <c r="X14" s="163">
        <v>268942</v>
      </c>
      <c r="Y14" s="163">
        <v>277141</v>
      </c>
      <c r="Z14" s="164">
        <f t="shared" si="9"/>
        <v>3.0486127120345596E-2</v>
      </c>
      <c r="AA14" s="165">
        <f t="shared" si="2"/>
        <v>-9.4777859797882114E-2</v>
      </c>
      <c r="AB14" s="164">
        <f t="shared" si="10"/>
        <v>8.6660075096372011E-2</v>
      </c>
    </row>
    <row r="15" spans="1:28" x14ac:dyDescent="0.25">
      <c r="A15" s="1"/>
      <c r="B15" s="162" t="s">
        <v>116</v>
      </c>
      <c r="C15" s="163">
        <v>23544</v>
      </c>
      <c r="D15" s="163">
        <v>9288</v>
      </c>
      <c r="E15" s="163">
        <v>13149</v>
      </c>
      <c r="F15" s="163">
        <v>23828</v>
      </c>
      <c r="G15" s="163">
        <v>26293</v>
      </c>
      <c r="H15" s="163">
        <v>25148</v>
      </c>
      <c r="I15" s="164">
        <f t="shared" si="3"/>
        <v>-4.3547712318868115E-2</v>
      </c>
      <c r="J15" s="165">
        <f t="shared" si="4"/>
        <v>6.8127760788311287E-2</v>
      </c>
      <c r="K15" s="164">
        <f t="shared" si="5"/>
        <v>4.4635187038969709E-2</v>
      </c>
      <c r="L15" s="163">
        <v>82152</v>
      </c>
      <c r="M15" s="163">
        <v>30162</v>
      </c>
      <c r="N15" s="163">
        <v>52248</v>
      </c>
      <c r="O15" s="163">
        <v>97158</v>
      </c>
      <c r="P15" s="163">
        <v>105684</v>
      </c>
      <c r="Q15" s="163">
        <v>120242</v>
      </c>
      <c r="R15" s="164">
        <f t="shared" si="6"/>
        <v>0.13775027440293708</v>
      </c>
      <c r="S15" s="165">
        <f>IFERROR(Q15/L15-1,"-")</f>
        <v>0.46365274126010325</v>
      </c>
      <c r="T15" s="164">
        <f t="shared" si="8"/>
        <v>4.5639357901656866E-2</v>
      </c>
      <c r="U15" s="163">
        <v>105696</v>
      </c>
      <c r="V15" s="163">
        <v>65397</v>
      </c>
      <c r="W15" s="163">
        <v>120986</v>
      </c>
      <c r="X15" s="163">
        <v>131977</v>
      </c>
      <c r="Y15" s="163">
        <v>145390</v>
      </c>
      <c r="Z15" s="164">
        <f t="shared" si="9"/>
        <v>0.10163134485554304</v>
      </c>
      <c r="AA15" s="165">
        <f t="shared" si="2"/>
        <v>0.37554874356645485</v>
      </c>
      <c r="AB15" s="164">
        <f t="shared" si="10"/>
        <v>4.5462448061678089E-2</v>
      </c>
    </row>
    <row r="16" spans="1:28" x14ac:dyDescent="0.25">
      <c r="A16" s="1"/>
      <c r="B16" s="162" t="s">
        <v>123</v>
      </c>
      <c r="C16" s="163">
        <v>11675</v>
      </c>
      <c r="D16" s="163">
        <v>4149</v>
      </c>
      <c r="E16" s="163">
        <v>2771</v>
      </c>
      <c r="F16" s="163">
        <v>14530</v>
      </c>
      <c r="G16" s="163">
        <v>10452</v>
      </c>
      <c r="H16" s="163">
        <v>10045</v>
      </c>
      <c r="I16" s="164">
        <f t="shared" si="3"/>
        <v>-3.8939915805587422E-2</v>
      </c>
      <c r="J16" s="165">
        <f t="shared" si="4"/>
        <v>-0.13961456102783731</v>
      </c>
      <c r="K16" s="164">
        <f t="shared" si="5"/>
        <v>1.7828871234549494E-2</v>
      </c>
      <c r="L16" s="163">
        <v>56417</v>
      </c>
      <c r="M16" s="163">
        <v>21111</v>
      </c>
      <c r="N16" s="163">
        <v>28283</v>
      </c>
      <c r="O16" s="163">
        <v>81146</v>
      </c>
      <c r="P16" s="163">
        <v>76710</v>
      </c>
      <c r="Q16" s="163">
        <v>84668</v>
      </c>
      <c r="R16" s="164">
        <f t="shared" si="6"/>
        <v>0.1037413635771085</v>
      </c>
      <c r="S16" s="165">
        <f t="shared" si="7"/>
        <v>0.50075331903504261</v>
      </c>
      <c r="T16" s="164">
        <f t="shared" si="8"/>
        <v>3.2136800409320231E-2</v>
      </c>
      <c r="U16" s="163">
        <v>68092</v>
      </c>
      <c r="V16" s="163">
        <v>31054</v>
      </c>
      <c r="W16" s="163">
        <v>95676</v>
      </c>
      <c r="X16" s="163">
        <v>87162</v>
      </c>
      <c r="Y16" s="163">
        <v>94713</v>
      </c>
      <c r="Z16" s="164">
        <f t="shared" si="9"/>
        <v>8.6631789082398214E-2</v>
      </c>
      <c r="AA16" s="165">
        <f t="shared" si="2"/>
        <v>0.39095635316924171</v>
      </c>
      <c r="AB16" s="164">
        <f t="shared" si="10"/>
        <v>2.9616100442022949E-2</v>
      </c>
    </row>
    <row r="17" spans="1:28" x14ac:dyDescent="0.25">
      <c r="A17" s="56"/>
      <c r="B17" s="162" t="s">
        <v>119</v>
      </c>
      <c r="C17" s="163">
        <v>9511</v>
      </c>
      <c r="D17" s="163">
        <v>4665</v>
      </c>
      <c r="E17" s="163">
        <v>2821</v>
      </c>
      <c r="F17" s="163">
        <v>7603</v>
      </c>
      <c r="G17" s="163">
        <v>7311</v>
      </c>
      <c r="H17" s="163">
        <v>6802</v>
      </c>
      <c r="I17" s="164">
        <f t="shared" si="3"/>
        <v>-6.962111886198874E-2</v>
      </c>
      <c r="J17" s="165">
        <f t="shared" si="4"/>
        <v>-0.28482809378614238</v>
      </c>
      <c r="K17" s="164">
        <f t="shared" si="5"/>
        <v>1.2072870297402257E-2</v>
      </c>
      <c r="L17" s="163">
        <v>78091</v>
      </c>
      <c r="M17" s="163">
        <v>37509</v>
      </c>
      <c r="N17" s="163">
        <v>37313</v>
      </c>
      <c r="O17" s="163">
        <v>87782</v>
      </c>
      <c r="P17" s="163">
        <v>90041</v>
      </c>
      <c r="Q17" s="163">
        <v>95977</v>
      </c>
      <c r="R17" s="164">
        <f t="shared" si="6"/>
        <v>6.5925522817383175E-2</v>
      </c>
      <c r="S17" s="165">
        <f t="shared" si="7"/>
        <v>0.22904047841620678</v>
      </c>
      <c r="T17" s="164">
        <f t="shared" si="8"/>
        <v>3.6429273077022345E-2</v>
      </c>
      <c r="U17" s="163">
        <v>87602</v>
      </c>
      <c r="V17" s="163">
        <v>40134</v>
      </c>
      <c r="W17" s="163">
        <v>95385</v>
      </c>
      <c r="X17" s="163">
        <v>97352</v>
      </c>
      <c r="Y17" s="163">
        <v>102779</v>
      </c>
      <c r="Z17" s="164">
        <f t="shared" si="9"/>
        <v>5.5746158271016588E-2</v>
      </c>
      <c r="AA17" s="165">
        <f t="shared" si="2"/>
        <v>0.17324946919020112</v>
      </c>
      <c r="AB17" s="164">
        <f t="shared" si="10"/>
        <v>3.2138282889684379E-2</v>
      </c>
    </row>
    <row r="18" spans="1:28" x14ac:dyDescent="0.25">
      <c r="A18" s="56"/>
      <c r="B18" s="162" t="s">
        <v>128</v>
      </c>
      <c r="C18" s="163">
        <v>10342</v>
      </c>
      <c r="D18" s="163">
        <v>3296</v>
      </c>
      <c r="E18" s="163">
        <v>296</v>
      </c>
      <c r="F18" s="163">
        <v>3891</v>
      </c>
      <c r="G18" s="163">
        <v>4488</v>
      </c>
      <c r="H18" s="163">
        <v>3508</v>
      </c>
      <c r="I18" s="164">
        <f t="shared" si="3"/>
        <v>-0.21836007130124779</v>
      </c>
      <c r="J18" s="165">
        <f t="shared" si="4"/>
        <v>-0.66080061883581509</v>
      </c>
      <c r="K18" s="164">
        <f t="shared" si="5"/>
        <v>6.2263494565255977E-3</v>
      </c>
      <c r="L18" s="163">
        <v>21140</v>
      </c>
      <c r="M18" s="163">
        <v>14792</v>
      </c>
      <c r="N18" s="163">
        <v>1765</v>
      </c>
      <c r="O18" s="163">
        <v>20832</v>
      </c>
      <c r="P18" s="163">
        <v>26366</v>
      </c>
      <c r="Q18" s="163">
        <v>24615</v>
      </c>
      <c r="R18" s="164">
        <f t="shared" si="6"/>
        <v>-6.6411287263900443E-2</v>
      </c>
      <c r="S18" s="165">
        <f t="shared" si="7"/>
        <v>0.16438032166508987</v>
      </c>
      <c r="T18" s="164">
        <f t="shared" si="8"/>
        <v>9.3429317106275989E-3</v>
      </c>
      <c r="U18" s="163">
        <v>31482</v>
      </c>
      <c r="V18" s="163">
        <v>2061</v>
      </c>
      <c r="W18" s="163">
        <v>24723</v>
      </c>
      <c r="X18" s="163">
        <v>30854</v>
      </c>
      <c r="Y18" s="163">
        <v>28123</v>
      </c>
      <c r="Z18" s="164">
        <f t="shared" si="9"/>
        <v>-8.8513644908277733E-2</v>
      </c>
      <c r="AA18" s="165">
        <f t="shared" si="2"/>
        <v>-0.10669588971475763</v>
      </c>
      <c r="AB18" s="164">
        <f t="shared" si="10"/>
        <v>8.7938677133129715E-3</v>
      </c>
    </row>
    <row r="19" spans="1:28" x14ac:dyDescent="0.25">
      <c r="A19" s="56"/>
      <c r="B19" s="162" t="s">
        <v>131</v>
      </c>
      <c r="C19" s="163">
        <v>7240</v>
      </c>
      <c r="D19" s="163">
        <v>3329</v>
      </c>
      <c r="E19" s="163">
        <v>315</v>
      </c>
      <c r="F19" s="163">
        <v>2113</v>
      </c>
      <c r="G19" s="163">
        <v>2621</v>
      </c>
      <c r="H19" s="163">
        <v>2135</v>
      </c>
      <c r="I19" s="164">
        <f t="shared" si="3"/>
        <v>-0.18542541014879821</v>
      </c>
      <c r="J19" s="165">
        <f t="shared" si="4"/>
        <v>-0.70511049723756902</v>
      </c>
      <c r="K19" s="164">
        <f t="shared" si="5"/>
        <v>3.7894116561237603E-3</v>
      </c>
      <c r="L19" s="163">
        <v>27754</v>
      </c>
      <c r="M19" s="163">
        <v>20961</v>
      </c>
      <c r="N19" s="163">
        <v>1460</v>
      </c>
      <c r="O19" s="163">
        <v>14963</v>
      </c>
      <c r="P19" s="163">
        <v>23981</v>
      </c>
      <c r="Q19" s="163">
        <v>22747</v>
      </c>
      <c r="R19" s="164">
        <f t="shared" si="6"/>
        <v>-5.1457403777990907E-2</v>
      </c>
      <c r="S19" s="165">
        <f t="shared" si="7"/>
        <v>-0.18040642790228434</v>
      </c>
      <c r="T19" s="164">
        <f t="shared" si="8"/>
        <v>8.6339089019559622E-3</v>
      </c>
      <c r="U19" s="163">
        <v>34994</v>
      </c>
      <c r="V19" s="163">
        <v>1775</v>
      </c>
      <c r="W19" s="163">
        <v>17076</v>
      </c>
      <c r="X19" s="163">
        <v>26602</v>
      </c>
      <c r="Y19" s="163">
        <v>24882</v>
      </c>
      <c r="Z19" s="164">
        <f t="shared" si="9"/>
        <v>-6.4656792722351697E-2</v>
      </c>
      <c r="AA19" s="165">
        <f t="shared" si="2"/>
        <v>-0.28896382236954909</v>
      </c>
      <c r="AB19" s="164">
        <f t="shared" si="10"/>
        <v>7.7804294151638635E-3</v>
      </c>
    </row>
    <row r="20" spans="1:28" x14ac:dyDescent="0.25">
      <c r="A20" s="56"/>
      <c r="B20" s="168" t="s">
        <v>145</v>
      </c>
      <c r="C20" s="169">
        <f t="shared" ref="C20:H20" si="11">C12-SUM(C13:C19)</f>
        <v>141010</v>
      </c>
      <c r="D20" s="169">
        <f t="shared" si="11"/>
        <v>50832</v>
      </c>
      <c r="E20" s="169">
        <f t="shared" si="11"/>
        <v>41685</v>
      </c>
      <c r="F20" s="169">
        <f t="shared" si="11"/>
        <v>125860</v>
      </c>
      <c r="G20" s="169">
        <f t="shared" si="11"/>
        <v>129063</v>
      </c>
      <c r="H20" s="169">
        <f t="shared" si="11"/>
        <v>144602</v>
      </c>
      <c r="I20" s="170">
        <f t="shared" si="3"/>
        <v>0.12039856504187885</v>
      </c>
      <c r="J20" s="171">
        <f t="shared" si="4"/>
        <v>2.5473370682930208E-2</v>
      </c>
      <c r="K20" s="170">
        <f t="shared" si="5"/>
        <v>0.25665410037414893</v>
      </c>
      <c r="L20" s="169">
        <f t="shared" ref="L20:Q20" si="12">L12-SUM(L13:L19)</f>
        <v>348769</v>
      </c>
      <c r="M20" s="169">
        <f t="shared" si="12"/>
        <v>140386</v>
      </c>
      <c r="N20" s="169">
        <f t="shared" si="12"/>
        <v>162072</v>
      </c>
      <c r="O20" s="169">
        <f t="shared" si="12"/>
        <v>412240</v>
      </c>
      <c r="P20" s="169">
        <f t="shared" si="12"/>
        <v>481529</v>
      </c>
      <c r="Q20" s="169">
        <f t="shared" si="12"/>
        <v>536125</v>
      </c>
      <c r="R20" s="170">
        <f t="shared" si="6"/>
        <v>0.11338050252425091</v>
      </c>
      <c r="S20" s="171">
        <f t="shared" si="7"/>
        <v>0.53719223898913038</v>
      </c>
      <c r="T20" s="170">
        <f t="shared" si="8"/>
        <v>0.20349296215154261</v>
      </c>
      <c r="U20" s="169">
        <f>U12-SUM(U13:U19)</f>
        <v>489779</v>
      </c>
      <c r="V20" s="169">
        <f>V12-SUM(V13:V19)</f>
        <v>203757</v>
      </c>
      <c r="W20" s="169">
        <f>W12-SUM(W13:W19)</f>
        <v>538100</v>
      </c>
      <c r="X20" s="169">
        <f>X12-SUM(X13:X19)</f>
        <v>610592</v>
      </c>
      <c r="Y20" s="169">
        <f>Y12-SUM(Y13:Y19)</f>
        <v>680727</v>
      </c>
      <c r="Z20" s="170">
        <f t="shared" si="9"/>
        <v>0.11486393532833716</v>
      </c>
      <c r="AA20" s="171">
        <f t="shared" si="2"/>
        <v>0.38986563327541601</v>
      </c>
      <c r="AB20" s="170">
        <f t="shared" si="10"/>
        <v>0.21285862770260636</v>
      </c>
    </row>
    <row r="21" spans="1:28" x14ac:dyDescent="0.25">
      <c r="A21" s="56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</row>
    <row r="22" spans="1:28" x14ac:dyDescent="0.25">
      <c r="A22" s="56"/>
      <c r="B22" s="154" t="s">
        <v>68</v>
      </c>
      <c r="C22" s="176">
        <f t="shared" ref="C22:H22" si="13">C23+C26</f>
        <v>164853</v>
      </c>
      <c r="D22" s="176">
        <f t="shared" si="13"/>
        <v>39605</v>
      </c>
      <c r="E22" s="176">
        <f t="shared" si="13"/>
        <v>27018</v>
      </c>
      <c r="F22" s="176">
        <f t="shared" si="13"/>
        <v>119981</v>
      </c>
      <c r="G22" s="176">
        <f t="shared" si="13"/>
        <v>123731</v>
      </c>
      <c r="H22" s="176">
        <f t="shared" si="13"/>
        <v>115276</v>
      </c>
      <c r="I22" s="177">
        <f>IFERROR(H22/G22-1,"-")</f>
        <v>-6.8333723965699811E-2</v>
      </c>
      <c r="J22" s="177">
        <f>IFERROR(H22/C22-1,"-")</f>
        <v>-0.30073459385027879</v>
      </c>
      <c r="K22" s="177">
        <f>H22/H$8</f>
        <v>0.20460338082965929</v>
      </c>
      <c r="L22" s="176">
        <f t="shared" ref="L22:Q22" si="14">L23+L26</f>
        <v>858685</v>
      </c>
      <c r="M22" s="176">
        <f t="shared" si="14"/>
        <v>313172</v>
      </c>
      <c r="N22" s="176">
        <f t="shared" si="14"/>
        <v>398389</v>
      </c>
      <c r="O22" s="176">
        <f t="shared" si="14"/>
        <v>987366</v>
      </c>
      <c r="P22" s="176">
        <f t="shared" si="14"/>
        <v>1021223</v>
      </c>
      <c r="Q22" s="176">
        <f t="shared" si="14"/>
        <v>1064916</v>
      </c>
      <c r="R22" s="177">
        <f>IFERROR(Q22/P22-1,"-")</f>
        <v>4.278497448647367E-2</v>
      </c>
      <c r="S22" s="177">
        <f>IFERROR(Q22/L22-1,"-")</f>
        <v>0.24017072616850177</v>
      </c>
      <c r="T22" s="177">
        <f>Q22/Q$8</f>
        <v>0.4042022126977331</v>
      </c>
      <c r="U22" s="176">
        <f>U23+U26</f>
        <v>1023538</v>
      </c>
      <c r="V22" s="176">
        <f>V23+V26</f>
        <v>425407</v>
      </c>
      <c r="W22" s="176">
        <f>W23+W26</f>
        <v>1107347</v>
      </c>
      <c r="X22" s="176">
        <f>X23+X26</f>
        <v>1144954</v>
      </c>
      <c r="Y22" s="176">
        <f>Y23+Y26</f>
        <v>1180192</v>
      </c>
      <c r="Z22" s="177">
        <f>IFERROR(Y22/X22-1,"-")</f>
        <v>3.077678229867753E-2</v>
      </c>
      <c r="AA22" s="177">
        <f t="shared" ref="AA22:AA34" si="15">IFERROR(Y22/U22-1,"-")</f>
        <v>0.15305147439567457</v>
      </c>
      <c r="AB22" s="177">
        <f>Y22/Y$8</f>
        <v>0.36903788089145045</v>
      </c>
    </row>
    <row r="23" spans="1:28" x14ac:dyDescent="0.25">
      <c r="A23" s="56"/>
      <c r="B23" s="157" t="s">
        <v>97</v>
      </c>
      <c r="C23" s="158">
        <v>15889</v>
      </c>
      <c r="D23" s="158">
        <v>2625</v>
      </c>
      <c r="E23" s="158">
        <v>6575</v>
      </c>
      <c r="F23" s="158">
        <v>10466</v>
      </c>
      <c r="G23" s="158">
        <v>9524</v>
      </c>
      <c r="H23" s="158">
        <v>6419</v>
      </c>
      <c r="I23" s="159">
        <f>IFERROR(H23/G23-1,"-")</f>
        <v>-0.32601847963040742</v>
      </c>
      <c r="J23" s="160">
        <f>IFERROR(H23/C23-1,"-")</f>
        <v>-0.59600981811316012</v>
      </c>
      <c r="K23" s="159">
        <f>H23/H$8</f>
        <v>1.1393083569395043E-2</v>
      </c>
      <c r="L23" s="158">
        <v>132844</v>
      </c>
      <c r="M23" s="158">
        <v>59465</v>
      </c>
      <c r="N23" s="158">
        <v>165014</v>
      </c>
      <c r="O23" s="158">
        <v>133371</v>
      </c>
      <c r="P23" s="158">
        <v>106923</v>
      </c>
      <c r="Q23" s="158">
        <v>97975</v>
      </c>
      <c r="R23" s="159">
        <f>IFERROR(Q23/P23-1,"-")</f>
        <v>-8.3686391141288619E-2</v>
      </c>
      <c r="S23" s="160">
        <f>IFERROR(Q23/L23-1,"-")</f>
        <v>-0.26248080455270839</v>
      </c>
      <c r="T23" s="159">
        <f>Q23/Q$8</f>
        <v>3.7187639014777125E-2</v>
      </c>
      <c r="U23" s="158">
        <v>148733</v>
      </c>
      <c r="V23" s="158">
        <v>171589</v>
      </c>
      <c r="W23" s="158">
        <v>143837</v>
      </c>
      <c r="X23" s="158">
        <v>116447</v>
      </c>
      <c r="Y23" s="158">
        <v>104394</v>
      </c>
      <c r="Z23" s="159">
        <f>IFERROR(Y23/X23-1,"-")</f>
        <v>-0.10350631617817552</v>
      </c>
      <c r="AA23" s="160">
        <f t="shared" si="15"/>
        <v>-0.29811138079646082</v>
      </c>
      <c r="AB23" s="159">
        <f>Y23/Y$8</f>
        <v>3.2643282226775032E-2</v>
      </c>
    </row>
    <row r="24" spans="1:28" x14ac:dyDescent="0.25">
      <c r="A24" s="56"/>
      <c r="B24" s="162" t="s">
        <v>103</v>
      </c>
      <c r="C24" s="163">
        <v>8115</v>
      </c>
      <c r="D24" s="163">
        <v>1647</v>
      </c>
      <c r="E24" s="163">
        <v>3329</v>
      </c>
      <c r="F24" s="163">
        <v>5269</v>
      </c>
      <c r="G24" s="163">
        <v>4518</v>
      </c>
      <c r="H24" s="163">
        <v>2161</v>
      </c>
      <c r="I24" s="164">
        <f>IFERROR(H24/G24-1,"-")</f>
        <v>-0.52169101372288629</v>
      </c>
      <c r="J24" s="165">
        <f>IFERROR(H24/C24-1,"-")</f>
        <v>-0.73370301910043123</v>
      </c>
      <c r="K24" s="164">
        <f>H24/H$8</f>
        <v>3.8355590580250332E-3</v>
      </c>
      <c r="L24" s="163">
        <v>61781</v>
      </c>
      <c r="M24" s="163">
        <v>28642</v>
      </c>
      <c r="N24" s="163">
        <v>79997</v>
      </c>
      <c r="O24" s="163">
        <v>52981</v>
      </c>
      <c r="P24" s="163">
        <v>41548</v>
      </c>
      <c r="Q24" s="163">
        <v>34698</v>
      </c>
      <c r="R24" s="164">
        <f>IFERROR(Q24/P24-1,"-")</f>
        <v>-0.16486954847405411</v>
      </c>
      <c r="S24" s="165">
        <f>IFERROR(Q24/L24-1,"-")</f>
        <v>-0.43837102021657148</v>
      </c>
      <c r="T24" s="164">
        <f>Q24/Q$8</f>
        <v>1.3170060714822525E-2</v>
      </c>
      <c r="U24" s="163">
        <v>69896</v>
      </c>
      <c r="V24" s="163">
        <v>83326</v>
      </c>
      <c r="W24" s="163">
        <v>58250</v>
      </c>
      <c r="X24" s="163">
        <v>46066</v>
      </c>
      <c r="Y24" s="163">
        <v>36859</v>
      </c>
      <c r="Z24" s="164">
        <f>IFERROR(Y24/X24-1,"-")</f>
        <v>-0.19986541049798112</v>
      </c>
      <c r="AA24" s="165">
        <f t="shared" si="15"/>
        <v>-0.47265937964976534</v>
      </c>
      <c r="AB24" s="164">
        <f>Y24/Y$8</f>
        <v>1.1525554529922226E-2</v>
      </c>
    </row>
    <row r="25" spans="1:28" x14ac:dyDescent="0.25">
      <c r="A25" s="56"/>
      <c r="B25" s="162" t="s">
        <v>100</v>
      </c>
      <c r="C25" s="163">
        <v>7774</v>
      </c>
      <c r="D25" s="163">
        <v>978</v>
      </c>
      <c r="E25" s="163">
        <v>3246</v>
      </c>
      <c r="F25" s="163">
        <v>5197</v>
      </c>
      <c r="G25" s="163">
        <v>5006</v>
      </c>
      <c r="H25" s="163">
        <v>4258</v>
      </c>
      <c r="I25" s="164">
        <f>IFERROR(H25/G25-1,"-")</f>
        <v>-0.14942069516580103</v>
      </c>
      <c r="J25" s="165">
        <f>IFERROR(H25/C25-1,"-")</f>
        <v>-0.45227682016979676</v>
      </c>
      <c r="K25" s="164">
        <f>H25/H$8</f>
        <v>7.5575245113700101E-3</v>
      </c>
      <c r="L25" s="163">
        <v>71063</v>
      </c>
      <c r="M25" s="163">
        <v>30823</v>
      </c>
      <c r="N25" s="163">
        <v>85017</v>
      </c>
      <c r="O25" s="163">
        <v>80390</v>
      </c>
      <c r="P25" s="163">
        <v>65375</v>
      </c>
      <c r="Q25" s="163">
        <v>63277</v>
      </c>
      <c r="R25" s="164">
        <f>IFERROR(Q25/P25-1,"-")</f>
        <v>-3.2091778202676835E-2</v>
      </c>
      <c r="S25" s="165">
        <f>IFERROR(Q25/L25-1,"-")</f>
        <v>-0.10956475240279751</v>
      </c>
      <c r="T25" s="164">
        <f>Q25/Q$8</f>
        <v>2.4017578299954604E-2</v>
      </c>
      <c r="U25" s="163">
        <v>78837</v>
      </c>
      <c r="V25" s="163">
        <v>88263</v>
      </c>
      <c r="W25" s="163">
        <v>85587</v>
      </c>
      <c r="X25" s="163">
        <v>70381</v>
      </c>
      <c r="Y25" s="163">
        <v>67535</v>
      </c>
      <c r="Z25" s="164">
        <f>IFERROR(Y25/X25-1,"-")</f>
        <v>-4.0437049771955502E-2</v>
      </c>
      <c r="AA25" s="165">
        <f t="shared" si="15"/>
        <v>-0.14335908266423125</v>
      </c>
      <c r="AB25" s="164">
        <f>Y25/Y$8</f>
        <v>2.1117727696852807E-2</v>
      </c>
    </row>
    <row r="26" spans="1:28" x14ac:dyDescent="0.25">
      <c r="A26" s="56"/>
      <c r="B26" s="157" t="s">
        <v>107</v>
      </c>
      <c r="C26" s="158">
        <v>148964</v>
      </c>
      <c r="D26" s="158">
        <v>36980</v>
      </c>
      <c r="E26" s="158">
        <v>20443</v>
      </c>
      <c r="F26" s="158">
        <v>109515</v>
      </c>
      <c r="G26" s="158">
        <v>114207</v>
      </c>
      <c r="H26" s="158">
        <v>108857</v>
      </c>
      <c r="I26" s="159">
        <f>IFERROR(H26/G26-1,"-")</f>
        <v>-4.6844764331433253E-2</v>
      </c>
      <c r="J26" s="160">
        <f>IFERROR(H26/C26-1,"-")</f>
        <v>-0.2692395478102092</v>
      </c>
      <c r="K26" s="159">
        <f>H26/H$8</f>
        <v>0.19321029726026426</v>
      </c>
      <c r="L26" s="158">
        <v>725841</v>
      </c>
      <c r="M26" s="158">
        <v>253707</v>
      </c>
      <c r="N26" s="158">
        <v>233375</v>
      </c>
      <c r="O26" s="158">
        <v>853995</v>
      </c>
      <c r="P26" s="158">
        <v>914300</v>
      </c>
      <c r="Q26" s="158">
        <v>966941</v>
      </c>
      <c r="R26" s="159">
        <f>IFERROR(Q26/P26-1,"-")</f>
        <v>5.757519413759149E-2</v>
      </c>
      <c r="S26" s="160">
        <f>IFERROR(Q26/L26-1,"-")</f>
        <v>0.33216641110105383</v>
      </c>
      <c r="T26" s="159">
        <f>Q26/Q$8</f>
        <v>0.36701457368295598</v>
      </c>
      <c r="U26" s="158">
        <v>874805</v>
      </c>
      <c r="V26" s="158">
        <v>253818</v>
      </c>
      <c r="W26" s="158">
        <v>963510</v>
      </c>
      <c r="X26" s="158">
        <v>1028507</v>
      </c>
      <c r="Y26" s="158">
        <v>1075798</v>
      </c>
      <c r="Z26" s="159">
        <f>IFERROR(Y26/X26-1,"-")</f>
        <v>4.5980241262334687E-2</v>
      </c>
      <c r="AA26" s="160">
        <f t="shared" si="15"/>
        <v>0.22975748881179237</v>
      </c>
      <c r="AB26" s="159">
        <f>Y26/Y$8</f>
        <v>0.33639459866467541</v>
      </c>
    </row>
    <row r="27" spans="1:28" s="56" customFormat="1" x14ac:dyDescent="0.25">
      <c r="B27" s="162" t="s">
        <v>110</v>
      </c>
      <c r="C27" s="163">
        <v>59899</v>
      </c>
      <c r="D27" s="163">
        <v>14201</v>
      </c>
      <c r="E27" s="163">
        <v>3961</v>
      </c>
      <c r="F27" s="163">
        <v>47673</v>
      </c>
      <c r="G27" s="163">
        <v>51541</v>
      </c>
      <c r="H27" s="163">
        <v>48687</v>
      </c>
      <c r="I27" s="164">
        <f t="shared" ref="I27:I34" si="16">IFERROR(H27/G27-1,"-")</f>
        <v>-5.5373392056809134E-2</v>
      </c>
      <c r="J27" s="165">
        <f t="shared" ref="J27:J34" si="17">IFERROR(H27/C27-1,"-")</f>
        <v>-0.18718175595585906</v>
      </c>
      <c r="K27" s="164">
        <f t="shared" ref="K27:K34" si="18">H27/H$8</f>
        <v>8.6414559860279863E-2</v>
      </c>
      <c r="L27" s="163">
        <v>350275</v>
      </c>
      <c r="M27" s="163">
        <v>106273</v>
      </c>
      <c r="N27" s="163">
        <v>52433</v>
      </c>
      <c r="O27" s="163">
        <v>440530</v>
      </c>
      <c r="P27" s="163">
        <v>476716</v>
      </c>
      <c r="Q27" s="163">
        <v>502953</v>
      </c>
      <c r="R27" s="164">
        <f t="shared" ref="R27:R34" si="19">IFERROR(Q27/P27-1,"-")</f>
        <v>5.5036961209609103E-2</v>
      </c>
      <c r="S27" s="165">
        <f t="shared" ref="S27:S34" si="20">IFERROR(Q27/L27-1,"-")</f>
        <v>0.43588037970166305</v>
      </c>
      <c r="T27" s="164">
        <f t="shared" ref="T27:T34" si="21">Q27/Q$8</f>
        <v>0.19090211385964992</v>
      </c>
      <c r="U27" s="163">
        <v>410174</v>
      </c>
      <c r="V27" s="163">
        <v>56394</v>
      </c>
      <c r="W27" s="163">
        <v>488203</v>
      </c>
      <c r="X27" s="163">
        <v>528257</v>
      </c>
      <c r="Y27" s="163">
        <v>551640</v>
      </c>
      <c r="Z27" s="164">
        <f t="shared" ref="Z27:Z34" si="22">IFERROR(Y27/X27-1,"-")</f>
        <v>4.4264439467910588E-2</v>
      </c>
      <c r="AA27" s="165">
        <f t="shared" si="15"/>
        <v>0.34489265531213587</v>
      </c>
      <c r="AB27" s="164">
        <f t="shared" ref="AB27:AB34" si="23">Y27/Y$8</f>
        <v>0.17249401505429604</v>
      </c>
    </row>
    <row r="28" spans="1:28" s="56" customFormat="1" x14ac:dyDescent="0.25">
      <c r="B28" s="162" t="s">
        <v>113</v>
      </c>
      <c r="C28" s="163">
        <v>24527</v>
      </c>
      <c r="D28" s="163">
        <v>6683</v>
      </c>
      <c r="E28" s="163">
        <v>6808</v>
      </c>
      <c r="F28" s="163">
        <v>19690</v>
      </c>
      <c r="G28" s="163">
        <v>22289</v>
      </c>
      <c r="H28" s="163">
        <v>21512</v>
      </c>
      <c r="I28" s="164">
        <f t="shared" si="16"/>
        <v>-3.4860244963883513E-2</v>
      </c>
      <c r="J28" s="165">
        <f t="shared" si="17"/>
        <v>-0.12292575529008842</v>
      </c>
      <c r="K28" s="164">
        <f t="shared" si="18"/>
        <v>3.8181650373083999E-2</v>
      </c>
      <c r="L28" s="163">
        <v>104060</v>
      </c>
      <c r="M28" s="163">
        <v>32285</v>
      </c>
      <c r="N28" s="163">
        <v>42126</v>
      </c>
      <c r="O28" s="163">
        <v>91625</v>
      </c>
      <c r="P28" s="163">
        <v>98739</v>
      </c>
      <c r="Q28" s="163">
        <v>99703</v>
      </c>
      <c r="R28" s="164">
        <f t="shared" si="19"/>
        <v>9.7631128530772937E-3</v>
      </c>
      <c r="S28" s="165">
        <f t="shared" si="20"/>
        <v>-4.1870074956755765E-2</v>
      </c>
      <c r="T28" s="164">
        <f t="shared" si="21"/>
        <v>3.7843523069051532E-2</v>
      </c>
      <c r="U28" s="163">
        <v>128587</v>
      </c>
      <c r="V28" s="163">
        <v>48934</v>
      </c>
      <c r="W28" s="163">
        <v>111315</v>
      </c>
      <c r="X28" s="163">
        <v>121028</v>
      </c>
      <c r="Y28" s="163">
        <v>121215</v>
      </c>
      <c r="Z28" s="164">
        <f t="shared" si="22"/>
        <v>1.5450970023465072E-3</v>
      </c>
      <c r="AA28" s="165">
        <f t="shared" si="15"/>
        <v>-5.7330834376725481E-2</v>
      </c>
      <c r="AB28" s="164">
        <f t="shared" si="23"/>
        <v>3.7903092659717377E-2</v>
      </c>
    </row>
    <row r="29" spans="1:28" x14ac:dyDescent="0.25">
      <c r="A29" s="56"/>
      <c r="B29" s="162" t="s">
        <v>116</v>
      </c>
      <c r="C29" s="163">
        <v>6692</v>
      </c>
      <c r="D29" s="163">
        <v>2454</v>
      </c>
      <c r="E29" s="163">
        <v>3118</v>
      </c>
      <c r="F29" s="163">
        <v>2985</v>
      </c>
      <c r="G29" s="163">
        <v>2297</v>
      </c>
      <c r="H29" s="163">
        <v>2319</v>
      </c>
      <c r="I29" s="164">
        <f t="shared" si="16"/>
        <v>9.5777100565954676E-3</v>
      </c>
      <c r="J29" s="165">
        <f t="shared" si="17"/>
        <v>-0.6534668260609684</v>
      </c>
      <c r="K29" s="164">
        <f t="shared" si="18"/>
        <v>4.1159932695789226E-3</v>
      </c>
      <c r="L29" s="163">
        <v>26106</v>
      </c>
      <c r="M29" s="163">
        <v>10931</v>
      </c>
      <c r="N29" s="163">
        <v>20417</v>
      </c>
      <c r="O29" s="163">
        <v>36586</v>
      </c>
      <c r="P29" s="163">
        <v>33768</v>
      </c>
      <c r="Q29" s="163">
        <v>30363</v>
      </c>
      <c r="R29" s="164">
        <f t="shared" si="19"/>
        <v>-0.10083511016346836</v>
      </c>
      <c r="S29" s="165">
        <f t="shared" si="20"/>
        <v>0.16306596184785116</v>
      </c>
      <c r="T29" s="164">
        <f t="shared" si="21"/>
        <v>1.1524657141165379E-2</v>
      </c>
      <c r="U29" s="163">
        <v>32798</v>
      </c>
      <c r="V29" s="163">
        <v>23535</v>
      </c>
      <c r="W29" s="163">
        <v>39571</v>
      </c>
      <c r="X29" s="163">
        <v>36065</v>
      </c>
      <c r="Y29" s="163">
        <v>32682</v>
      </c>
      <c r="Z29" s="164">
        <f t="shared" si="22"/>
        <v>-9.3802855954526532E-2</v>
      </c>
      <c r="AA29" s="165">
        <f t="shared" si="15"/>
        <v>-3.5368010244527515E-3</v>
      </c>
      <c r="AB29" s="164">
        <f t="shared" si="23"/>
        <v>1.0219435501422128E-2</v>
      </c>
    </row>
    <row r="30" spans="1:28" x14ac:dyDescent="0.25">
      <c r="A30" s="56"/>
      <c r="B30" s="162" t="s">
        <v>123</v>
      </c>
      <c r="C30" s="163">
        <v>6142</v>
      </c>
      <c r="D30" s="163">
        <v>1703</v>
      </c>
      <c r="E30" s="163">
        <v>736</v>
      </c>
      <c r="F30" s="163">
        <v>5974</v>
      </c>
      <c r="G30" s="163">
        <v>2925</v>
      </c>
      <c r="H30" s="163">
        <v>2373</v>
      </c>
      <c r="I30" s="164">
        <f t="shared" si="16"/>
        <v>-0.18871794871794867</v>
      </c>
      <c r="J30" s="165">
        <f t="shared" si="17"/>
        <v>-0.61364376424617384</v>
      </c>
      <c r="K30" s="164">
        <f t="shared" si="18"/>
        <v>4.2118378735277202E-3</v>
      </c>
      <c r="L30" s="163">
        <v>29332</v>
      </c>
      <c r="M30" s="163">
        <v>10893</v>
      </c>
      <c r="N30" s="163">
        <v>16967</v>
      </c>
      <c r="O30" s="163">
        <v>45253</v>
      </c>
      <c r="P30" s="163">
        <v>40898</v>
      </c>
      <c r="Q30" s="163">
        <v>43979</v>
      </c>
      <c r="R30" s="164">
        <f t="shared" si="19"/>
        <v>7.5333757151939018E-2</v>
      </c>
      <c r="S30" s="165">
        <f t="shared" si="20"/>
        <v>0.49935224328378558</v>
      </c>
      <c r="T30" s="164">
        <f t="shared" si="21"/>
        <v>1.6692780568827593E-2</v>
      </c>
      <c r="U30" s="163">
        <v>35474</v>
      </c>
      <c r="V30" s="163">
        <v>17703</v>
      </c>
      <c r="W30" s="163">
        <v>51227</v>
      </c>
      <c r="X30" s="163">
        <v>43823</v>
      </c>
      <c r="Y30" s="163">
        <v>46352</v>
      </c>
      <c r="Z30" s="164">
        <f t="shared" si="22"/>
        <v>5.7709421993017429E-2</v>
      </c>
      <c r="AA30" s="165">
        <f t="shared" si="15"/>
        <v>0.30664712183571075</v>
      </c>
      <c r="AB30" s="164">
        <f t="shared" si="23"/>
        <v>1.4493950014133727E-2</v>
      </c>
    </row>
    <row r="31" spans="1:28" x14ac:dyDescent="0.25">
      <c r="A31" s="56"/>
      <c r="B31" s="162" t="s">
        <v>119</v>
      </c>
      <c r="C31" s="163">
        <v>5643</v>
      </c>
      <c r="D31" s="163">
        <v>1276</v>
      </c>
      <c r="E31" s="163">
        <v>651</v>
      </c>
      <c r="F31" s="163">
        <v>3213</v>
      </c>
      <c r="G31" s="163">
        <v>2267</v>
      </c>
      <c r="H31" s="163">
        <v>1744</v>
      </c>
      <c r="I31" s="164">
        <f t="shared" si="16"/>
        <v>-0.23070136744596381</v>
      </c>
      <c r="J31" s="165">
        <f t="shared" si="17"/>
        <v>-0.69094453304979619</v>
      </c>
      <c r="K31" s="164">
        <f t="shared" si="18"/>
        <v>3.09542572753154E-3</v>
      </c>
      <c r="L31" s="163">
        <v>42632</v>
      </c>
      <c r="M31" s="163">
        <v>19334</v>
      </c>
      <c r="N31" s="163">
        <v>22816</v>
      </c>
      <c r="O31" s="163">
        <v>53807</v>
      </c>
      <c r="P31" s="163">
        <v>51345</v>
      </c>
      <c r="Q31" s="163">
        <v>53807</v>
      </c>
      <c r="R31" s="164">
        <f t="shared" si="19"/>
        <v>4.7950141201674956E-2</v>
      </c>
      <c r="S31" s="165">
        <f t="shared" si="20"/>
        <v>0.26212704072058557</v>
      </c>
      <c r="T31" s="164">
        <f t="shared" si="21"/>
        <v>2.0423121127513273E-2</v>
      </c>
      <c r="U31" s="163">
        <v>48275</v>
      </c>
      <c r="V31" s="163">
        <v>23467</v>
      </c>
      <c r="W31" s="163">
        <v>57020</v>
      </c>
      <c r="X31" s="163">
        <v>53612</v>
      </c>
      <c r="Y31" s="163">
        <v>55551</v>
      </c>
      <c r="Z31" s="164">
        <f t="shared" si="22"/>
        <v>3.6167275982988967E-2</v>
      </c>
      <c r="AA31" s="165">
        <f t="shared" si="15"/>
        <v>0.15071983428275515</v>
      </c>
      <c r="AB31" s="164">
        <f t="shared" si="23"/>
        <v>1.7370413730478571E-2</v>
      </c>
    </row>
    <row r="32" spans="1:28" x14ac:dyDescent="0.25">
      <c r="A32" s="56"/>
      <c r="B32" s="162" t="s">
        <v>128</v>
      </c>
      <c r="C32" s="163">
        <v>5930</v>
      </c>
      <c r="D32" s="163">
        <v>1374</v>
      </c>
      <c r="E32" s="163">
        <v>75</v>
      </c>
      <c r="F32" s="163">
        <v>1221</v>
      </c>
      <c r="G32" s="163">
        <v>1562</v>
      </c>
      <c r="H32" s="163">
        <v>1584</v>
      </c>
      <c r="I32" s="164">
        <f t="shared" si="16"/>
        <v>1.4084507042253502E-2</v>
      </c>
      <c r="J32" s="165">
        <f t="shared" si="17"/>
        <v>-0.73288364249578408</v>
      </c>
      <c r="K32" s="164">
        <f t="shared" si="18"/>
        <v>2.8114417158313985E-3</v>
      </c>
      <c r="L32" s="163">
        <v>13413</v>
      </c>
      <c r="M32" s="163">
        <v>8161</v>
      </c>
      <c r="N32" s="163">
        <v>496</v>
      </c>
      <c r="O32" s="163">
        <v>11724</v>
      </c>
      <c r="P32" s="163">
        <v>12926</v>
      </c>
      <c r="Q32" s="163">
        <v>12725</v>
      </c>
      <c r="R32" s="164">
        <f t="shared" si="19"/>
        <v>-1.5550054154417459E-2</v>
      </c>
      <c r="S32" s="165">
        <f t="shared" si="20"/>
        <v>-5.1293521210765691E-2</v>
      </c>
      <c r="T32" s="164">
        <f t="shared" si="21"/>
        <v>4.8299332121769737E-3</v>
      </c>
      <c r="U32" s="163">
        <v>19343</v>
      </c>
      <c r="V32" s="163">
        <v>571</v>
      </c>
      <c r="W32" s="163">
        <v>12945</v>
      </c>
      <c r="X32" s="163">
        <v>14488</v>
      </c>
      <c r="Y32" s="163">
        <v>14309</v>
      </c>
      <c r="Z32" s="164">
        <f t="shared" si="22"/>
        <v>-1.2355052457205917E-2</v>
      </c>
      <c r="AA32" s="165">
        <f t="shared" si="15"/>
        <v>-0.26024918575195166</v>
      </c>
      <c r="AB32" s="164">
        <f t="shared" si="23"/>
        <v>4.4743253959319881E-3</v>
      </c>
    </row>
    <row r="33" spans="1:28" x14ac:dyDescent="0.25">
      <c r="A33" s="56"/>
      <c r="B33" s="162" t="s">
        <v>131</v>
      </c>
      <c r="C33" s="163">
        <v>2012</v>
      </c>
      <c r="D33" s="163">
        <v>667</v>
      </c>
      <c r="E33" s="163">
        <v>14</v>
      </c>
      <c r="F33" s="163">
        <v>411</v>
      </c>
      <c r="G33" s="163">
        <v>573</v>
      </c>
      <c r="H33" s="163">
        <v>327</v>
      </c>
      <c r="I33" s="164">
        <f t="shared" si="16"/>
        <v>-0.4293193717277487</v>
      </c>
      <c r="J33" s="165">
        <f t="shared" si="17"/>
        <v>-0.8374751491053678</v>
      </c>
      <c r="K33" s="164">
        <f t="shared" si="18"/>
        <v>5.803923239121638E-4</v>
      </c>
      <c r="L33" s="163">
        <v>14474</v>
      </c>
      <c r="M33" s="163">
        <v>10470</v>
      </c>
      <c r="N33" s="163">
        <v>337</v>
      </c>
      <c r="O33" s="163">
        <v>7526</v>
      </c>
      <c r="P33" s="163">
        <v>12255</v>
      </c>
      <c r="Q33" s="163">
        <v>11407</v>
      </c>
      <c r="R33" s="164">
        <f t="shared" si="19"/>
        <v>-6.919624643002853E-2</v>
      </c>
      <c r="S33" s="165">
        <f t="shared" si="20"/>
        <v>-0.21189719497029158</v>
      </c>
      <c r="T33" s="164">
        <f t="shared" si="21"/>
        <v>4.3296697957801757E-3</v>
      </c>
      <c r="U33" s="163">
        <v>16486</v>
      </c>
      <c r="V33" s="163">
        <v>351</v>
      </c>
      <c r="W33" s="163">
        <v>7937</v>
      </c>
      <c r="X33" s="163">
        <v>12828</v>
      </c>
      <c r="Y33" s="163">
        <v>11734</v>
      </c>
      <c r="Z33" s="164">
        <f t="shared" si="22"/>
        <v>-8.5282195198004396E-2</v>
      </c>
      <c r="AA33" s="165">
        <f t="shared" si="15"/>
        <v>-0.28824457115127988</v>
      </c>
      <c r="AB33" s="164">
        <f t="shared" si="23"/>
        <v>3.6691406943787789E-3</v>
      </c>
    </row>
    <row r="34" spans="1:28" x14ac:dyDescent="0.25">
      <c r="A34" s="56"/>
      <c r="B34" s="168" t="s">
        <v>145</v>
      </c>
      <c r="C34" s="169">
        <f t="shared" ref="C34:H34" si="24">C26-SUM(C27:C33)</f>
        <v>38119</v>
      </c>
      <c r="D34" s="169">
        <f t="shared" si="24"/>
        <v>8622</v>
      </c>
      <c r="E34" s="169">
        <f t="shared" si="24"/>
        <v>5080</v>
      </c>
      <c r="F34" s="169">
        <f t="shared" si="24"/>
        <v>28348</v>
      </c>
      <c r="G34" s="169">
        <f t="shared" si="24"/>
        <v>30753</v>
      </c>
      <c r="H34" s="169">
        <f t="shared" si="24"/>
        <v>30311</v>
      </c>
      <c r="I34" s="170">
        <f t="shared" si="16"/>
        <v>-1.4372581536760687E-2</v>
      </c>
      <c r="J34" s="171">
        <f t="shared" si="17"/>
        <v>-0.20483223589286181</v>
      </c>
      <c r="K34" s="170">
        <f t="shared" si="18"/>
        <v>5.3798996116518637E-2</v>
      </c>
      <c r="L34" s="169">
        <f t="shared" ref="L34:Q34" si="25">L26-SUM(L27:L33)</f>
        <v>145549</v>
      </c>
      <c r="M34" s="169">
        <f t="shared" si="25"/>
        <v>55360</v>
      </c>
      <c r="N34" s="169">
        <f t="shared" si="25"/>
        <v>77783</v>
      </c>
      <c r="O34" s="169">
        <f t="shared" si="25"/>
        <v>166944</v>
      </c>
      <c r="P34" s="169">
        <f t="shared" si="25"/>
        <v>187653</v>
      </c>
      <c r="Q34" s="169">
        <f t="shared" si="25"/>
        <v>212004</v>
      </c>
      <c r="R34" s="170">
        <f t="shared" si="19"/>
        <v>0.1297661108535435</v>
      </c>
      <c r="S34" s="171">
        <f t="shared" si="20"/>
        <v>0.45658163230252358</v>
      </c>
      <c r="T34" s="170">
        <f t="shared" si="21"/>
        <v>8.0468774908791119E-2</v>
      </c>
      <c r="U34" s="169">
        <f>U26-SUM(U27:U33)</f>
        <v>183668</v>
      </c>
      <c r="V34" s="169">
        <f>V26-SUM(V27:V33)</f>
        <v>82863</v>
      </c>
      <c r="W34" s="169">
        <f>W26-SUM(W27:W33)</f>
        <v>195292</v>
      </c>
      <c r="X34" s="169">
        <f>X26-SUM(X27:X33)</f>
        <v>218406</v>
      </c>
      <c r="Y34" s="169">
        <f>Y26-SUM(Y27:Y33)</f>
        <v>242315</v>
      </c>
      <c r="Z34" s="170">
        <f t="shared" si="22"/>
        <v>0.10947043579388849</v>
      </c>
      <c r="AA34" s="171">
        <f t="shared" si="15"/>
        <v>0.31930984167084087</v>
      </c>
      <c r="AB34" s="170">
        <f t="shared" si="23"/>
        <v>7.5770225614316844E-2</v>
      </c>
    </row>
    <row r="35" spans="1:28" x14ac:dyDescent="0.25">
      <c r="A35" s="56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  <c r="AA35" s="151"/>
      <c r="AB35" s="151"/>
    </row>
    <row r="36" spans="1:28" x14ac:dyDescent="0.25">
      <c r="A36" s="56"/>
      <c r="B36" s="154" t="s">
        <v>68</v>
      </c>
      <c r="C36" s="176">
        <f t="shared" ref="C36:H36" si="26">C37+C40</f>
        <v>129309</v>
      </c>
      <c r="D36" s="176">
        <f t="shared" si="26"/>
        <v>46041</v>
      </c>
      <c r="E36" s="176">
        <f t="shared" si="26"/>
        <v>18402</v>
      </c>
      <c r="F36" s="176">
        <f t="shared" si="26"/>
        <v>131469</v>
      </c>
      <c r="G36" s="176">
        <f t="shared" si="26"/>
        <v>145448</v>
      </c>
      <c r="H36" s="176">
        <f t="shared" si="26"/>
        <v>156885</v>
      </c>
      <c r="I36" s="177">
        <f>IFERROR(H36/G36-1,"-")</f>
        <v>7.863291348110657E-2</v>
      </c>
      <c r="J36" s="177">
        <f>IFERROR(H36/C36-1,"-")</f>
        <v>0.21325661786882577</v>
      </c>
      <c r="K36" s="177">
        <f>H36/H$8</f>
        <v>0.27845519797235413</v>
      </c>
      <c r="L36" s="176">
        <f t="shared" ref="L36:Q36" si="27">L37+L40</f>
        <v>407384</v>
      </c>
      <c r="M36" s="176">
        <f t="shared" si="27"/>
        <v>124031</v>
      </c>
      <c r="N36" s="176">
        <f t="shared" si="27"/>
        <v>86318</v>
      </c>
      <c r="O36" s="176">
        <f t="shared" si="27"/>
        <v>415520</v>
      </c>
      <c r="P36" s="176">
        <f t="shared" si="27"/>
        <v>452861</v>
      </c>
      <c r="Q36" s="176">
        <f t="shared" si="27"/>
        <v>482421</v>
      </c>
      <c r="R36" s="177">
        <f>IFERROR(Q36/P36-1,"-")</f>
        <v>6.5273891988932631E-2</v>
      </c>
      <c r="S36" s="177">
        <f>IFERROR(Q36/L36-1,"-")</f>
        <v>0.18419230995817215</v>
      </c>
      <c r="T36" s="177">
        <f>Q36/Q$8</f>
        <v>0.18310893596476446</v>
      </c>
      <c r="U36" s="176">
        <f>U37+U40</f>
        <v>536693</v>
      </c>
      <c r="V36" s="176">
        <f>V37+V40</f>
        <v>104720</v>
      </c>
      <c r="W36" s="176">
        <f>W37+W40</f>
        <v>546989</v>
      </c>
      <c r="X36" s="176">
        <f>X37+X40</f>
        <v>598309</v>
      </c>
      <c r="Y36" s="176">
        <f>Y37+Y40</f>
        <v>639306</v>
      </c>
      <c r="Z36" s="177">
        <f>IFERROR(Y36/X36-1,"-")</f>
        <v>6.8521449618842434E-2</v>
      </c>
      <c r="AA36" s="177">
        <f t="shared" ref="AA36:AA48" si="28">IFERROR(Y36/U36-1,"-")</f>
        <v>0.19119496620973253</v>
      </c>
      <c r="AB36" s="177">
        <f>Y36/Y$8</f>
        <v>0.19990656730531103</v>
      </c>
    </row>
    <row r="37" spans="1:28" x14ac:dyDescent="0.25">
      <c r="A37" s="56"/>
      <c r="B37" s="157" t="s">
        <v>97</v>
      </c>
      <c r="C37" s="158">
        <v>11223</v>
      </c>
      <c r="D37" s="158">
        <v>4405</v>
      </c>
      <c r="E37" s="158">
        <v>3602</v>
      </c>
      <c r="F37" s="158">
        <v>17997</v>
      </c>
      <c r="G37" s="158">
        <v>22186</v>
      </c>
      <c r="H37" s="158">
        <v>25399</v>
      </c>
      <c r="I37" s="159">
        <f>IFERROR(H37/G37-1,"-")</f>
        <v>0.14482105832506997</v>
      </c>
      <c r="J37" s="160">
        <f>IFERROR(H37/C37-1,"-")</f>
        <v>1.2631203777955982</v>
      </c>
      <c r="K37" s="159">
        <f>H37/H$8</f>
        <v>4.5080686957324305E-2</v>
      </c>
      <c r="L37" s="158">
        <v>51405</v>
      </c>
      <c r="M37" s="158">
        <v>12822</v>
      </c>
      <c r="N37" s="158">
        <v>21689</v>
      </c>
      <c r="O37" s="158">
        <v>47727</v>
      </c>
      <c r="P37" s="158">
        <v>41121</v>
      </c>
      <c r="Q37" s="158">
        <v>38082</v>
      </c>
      <c r="R37" s="159">
        <f>IFERROR(Q37/P37-1,"-")</f>
        <v>-7.3903844750857206E-2</v>
      </c>
      <c r="S37" s="160">
        <f>IFERROR(Q37/L37-1,"-")</f>
        <v>-0.25917712284797201</v>
      </c>
      <c r="T37" s="159">
        <f>Q37/Q$8</f>
        <v>1.4454500321109901E-2</v>
      </c>
      <c r="U37" s="158">
        <v>62628</v>
      </c>
      <c r="V37" s="158">
        <v>25291</v>
      </c>
      <c r="W37" s="158">
        <v>65724</v>
      </c>
      <c r="X37" s="158">
        <v>63307</v>
      </c>
      <c r="Y37" s="158">
        <v>63481</v>
      </c>
      <c r="Z37" s="159">
        <f>IFERROR(Y37/X37-1,"-")</f>
        <v>2.7485112230873909E-3</v>
      </c>
      <c r="AA37" s="160">
        <f t="shared" si="28"/>
        <v>1.3620106022865119E-2</v>
      </c>
      <c r="AB37" s="159">
        <f>Y37/Y$8</f>
        <v>1.9850069918174472E-2</v>
      </c>
    </row>
    <row r="38" spans="1:28" x14ac:dyDescent="0.25">
      <c r="A38" s="56"/>
      <c r="B38" s="162" t="s">
        <v>103</v>
      </c>
      <c r="C38" s="163">
        <v>7097</v>
      </c>
      <c r="D38" s="163">
        <v>1745</v>
      </c>
      <c r="E38" s="163">
        <v>2694</v>
      </c>
      <c r="F38" s="163">
        <v>8115</v>
      </c>
      <c r="G38" s="163">
        <v>12297</v>
      </c>
      <c r="H38" s="163">
        <v>17692</v>
      </c>
      <c r="I38" s="164">
        <f>IFERROR(H38/G38-1,"-")</f>
        <v>0.43872489225014233</v>
      </c>
      <c r="J38" s="165">
        <f>IFERROR(H38/C38-1,"-")</f>
        <v>1.4928843173171762</v>
      </c>
      <c r="K38" s="164">
        <f>H38/H$8</f>
        <v>3.140153209374312E-2</v>
      </c>
      <c r="L38" s="163">
        <v>6639</v>
      </c>
      <c r="M38" s="163">
        <v>1466</v>
      </c>
      <c r="N38" s="163">
        <v>3383</v>
      </c>
      <c r="O38" s="163">
        <v>7136</v>
      </c>
      <c r="P38" s="163">
        <v>10439</v>
      </c>
      <c r="Q38" s="163">
        <v>8020</v>
      </c>
      <c r="R38" s="164">
        <f>IFERROR(Q38/P38-1,"-")</f>
        <v>-0.23172717693265643</v>
      </c>
      <c r="S38" s="165">
        <f>IFERROR(Q38/L38-1,"-")</f>
        <v>0.20801325500828427</v>
      </c>
      <c r="T38" s="164">
        <f>Q38/Q$8</f>
        <v>3.0440915018985718E-3</v>
      </c>
      <c r="U38" s="163">
        <v>13736</v>
      </c>
      <c r="V38" s="163">
        <v>6077</v>
      </c>
      <c r="W38" s="163">
        <v>15251</v>
      </c>
      <c r="X38" s="163">
        <v>22736</v>
      </c>
      <c r="Y38" s="163">
        <v>25712</v>
      </c>
      <c r="Z38" s="164">
        <f>IFERROR(Y38/X38-1,"-")</f>
        <v>0.13089373680506688</v>
      </c>
      <c r="AA38" s="165">
        <f t="shared" si="28"/>
        <v>0.87186953989516591</v>
      </c>
      <c r="AB38" s="164">
        <f>Y38/Y$8</f>
        <v>8.0399646781887813E-3</v>
      </c>
    </row>
    <row r="39" spans="1:28" x14ac:dyDescent="0.25">
      <c r="A39" s="56"/>
      <c r="B39" s="162" t="s">
        <v>100</v>
      </c>
      <c r="C39" s="163">
        <v>4126</v>
      </c>
      <c r="D39" s="163">
        <v>2660</v>
      </c>
      <c r="E39" s="163">
        <v>908</v>
      </c>
      <c r="F39" s="163">
        <v>9882</v>
      </c>
      <c r="G39" s="163">
        <v>9889</v>
      </c>
      <c r="H39" s="163">
        <v>7707</v>
      </c>
      <c r="I39" s="164">
        <f>IFERROR(H39/G39-1,"-")</f>
        <v>-0.22064920618869455</v>
      </c>
      <c r="J39" s="165">
        <f>IFERROR(H39/C39-1,"-")</f>
        <v>0.86791080950072708</v>
      </c>
      <c r="K39" s="164">
        <f>H39/H$8</f>
        <v>1.3679154863581181E-2</v>
      </c>
      <c r="L39" s="163">
        <v>44766</v>
      </c>
      <c r="M39" s="163">
        <v>11356</v>
      </c>
      <c r="N39" s="163">
        <v>18306</v>
      </c>
      <c r="O39" s="163">
        <v>40591</v>
      </c>
      <c r="P39" s="163">
        <v>30682</v>
      </c>
      <c r="Q39" s="163">
        <v>30062</v>
      </c>
      <c r="R39" s="164">
        <f>IFERROR(Q39/P39-1,"-")</f>
        <v>-2.0207287660517603E-2</v>
      </c>
      <c r="S39" s="165">
        <f>IFERROR(Q39/L39-1,"-")</f>
        <v>-0.32846356609927174</v>
      </c>
      <c r="T39" s="164">
        <f>Q39/Q$8</f>
        <v>1.1410408819211329E-2</v>
      </c>
      <c r="U39" s="163">
        <v>48892</v>
      </c>
      <c r="V39" s="163">
        <v>19214</v>
      </c>
      <c r="W39" s="163">
        <v>50473</v>
      </c>
      <c r="X39" s="163">
        <v>40571</v>
      </c>
      <c r="Y39" s="163">
        <v>37769</v>
      </c>
      <c r="Z39" s="164">
        <f>IFERROR(Y39/X39-1,"-")</f>
        <v>-6.9064109832146059E-2</v>
      </c>
      <c r="AA39" s="165">
        <f t="shared" si="28"/>
        <v>-0.22750143172707193</v>
      </c>
      <c r="AB39" s="164">
        <f>Y39/Y$8</f>
        <v>1.1810105239985691E-2</v>
      </c>
    </row>
    <row r="40" spans="1:28" x14ac:dyDescent="0.25">
      <c r="A40" s="56"/>
      <c r="B40" s="157" t="s">
        <v>107</v>
      </c>
      <c r="C40" s="158">
        <v>118086</v>
      </c>
      <c r="D40" s="158">
        <v>41636</v>
      </c>
      <c r="E40" s="158">
        <v>14800</v>
      </c>
      <c r="F40" s="158">
        <v>113472</v>
      </c>
      <c r="G40" s="158">
        <v>123262</v>
      </c>
      <c r="H40" s="158">
        <v>131486</v>
      </c>
      <c r="I40" s="159">
        <f>IFERROR(H40/G40-1,"-")</f>
        <v>6.6719670295792621E-2</v>
      </c>
      <c r="J40" s="160">
        <f>IFERROR(H40/C40-1,"-")</f>
        <v>0.11347661873549786</v>
      </c>
      <c r="K40" s="159">
        <f>H40/H$8</f>
        <v>0.23337451101502985</v>
      </c>
      <c r="L40" s="158">
        <v>355979</v>
      </c>
      <c r="M40" s="158">
        <v>111209</v>
      </c>
      <c r="N40" s="158">
        <v>64629</v>
      </c>
      <c r="O40" s="158">
        <v>367793</v>
      </c>
      <c r="P40" s="158">
        <v>411740</v>
      </c>
      <c r="Q40" s="158">
        <v>444339</v>
      </c>
      <c r="R40" s="159">
        <f>IFERROR(Q40/P40-1,"-")</f>
        <v>7.9173750425025391E-2</v>
      </c>
      <c r="S40" s="160">
        <f>IFERROR(Q40/L40-1,"-")</f>
        <v>0.24821688919852014</v>
      </c>
      <c r="T40" s="159">
        <f>Q40/Q$8</f>
        <v>0.16865443564365454</v>
      </c>
      <c r="U40" s="158">
        <v>474065</v>
      </c>
      <c r="V40" s="158">
        <v>79429</v>
      </c>
      <c r="W40" s="158">
        <v>481265</v>
      </c>
      <c r="X40" s="158">
        <v>535002</v>
      </c>
      <c r="Y40" s="158">
        <v>575825</v>
      </c>
      <c r="Z40" s="159">
        <f>IFERROR(Y40/X40-1,"-")</f>
        <v>7.6304387647148975E-2</v>
      </c>
      <c r="AA40" s="160">
        <f t="shared" si="28"/>
        <v>0.21465410861379763</v>
      </c>
      <c r="AB40" s="159">
        <f>Y40/Y$8</f>
        <v>0.18005649738713655</v>
      </c>
    </row>
    <row r="41" spans="1:28" s="56" customFormat="1" x14ac:dyDescent="0.25">
      <c r="B41" s="162" t="s">
        <v>110</v>
      </c>
      <c r="C41" s="163">
        <v>65565</v>
      </c>
      <c r="D41" s="163">
        <v>20296</v>
      </c>
      <c r="E41" s="163">
        <v>5539</v>
      </c>
      <c r="F41" s="163">
        <v>55551</v>
      </c>
      <c r="G41" s="163">
        <v>54169</v>
      </c>
      <c r="H41" s="163">
        <v>56724</v>
      </c>
      <c r="I41" s="164">
        <f t="shared" ref="I41:I48" si="29">IFERROR(H41/G41-1,"-")</f>
        <v>4.7167198951429734E-2</v>
      </c>
      <c r="J41" s="165">
        <f t="shared" ref="J41:J48" si="30">IFERROR(H41/C41-1,"-")</f>
        <v>-0.13484328528940748</v>
      </c>
      <c r="K41" s="164">
        <f t="shared" ref="K41:K48" si="31">H41/H$8</f>
        <v>0.10067943174799258</v>
      </c>
      <c r="L41" s="163">
        <v>196307</v>
      </c>
      <c r="M41" s="163">
        <v>51756</v>
      </c>
      <c r="N41" s="163">
        <v>17507</v>
      </c>
      <c r="O41" s="163">
        <v>196496</v>
      </c>
      <c r="P41" s="163">
        <v>225436</v>
      </c>
      <c r="Q41" s="163">
        <v>253442</v>
      </c>
      <c r="R41" s="164">
        <f t="shared" ref="R41:R48" si="32">IFERROR(Q41/P41-1,"-")</f>
        <v>0.12423038024095523</v>
      </c>
      <c r="S41" s="165">
        <f t="shared" ref="S41:S48" si="33">IFERROR(Q41/L41-1,"-")</f>
        <v>0.29104922391967691</v>
      </c>
      <c r="T41" s="164">
        <f t="shared" ref="T41:T48" si="34">Q41/Q$8</f>
        <v>9.6197087085308955E-2</v>
      </c>
      <c r="U41" s="163">
        <v>261872</v>
      </c>
      <c r="V41" s="163">
        <v>23046</v>
      </c>
      <c r="W41" s="163">
        <v>252047</v>
      </c>
      <c r="X41" s="163">
        <v>279605</v>
      </c>
      <c r="Y41" s="163">
        <v>310166</v>
      </c>
      <c r="Z41" s="164">
        <f t="shared" ref="Z41:Z48" si="35">IFERROR(Y41/X41-1,"-")</f>
        <v>0.10930062051823097</v>
      </c>
      <c r="AA41" s="165">
        <f t="shared" si="28"/>
        <v>0.18441834178529959</v>
      </c>
      <c r="AB41" s="164">
        <f t="shared" ref="AB41:AB48" si="36">Y41/Y$8</f>
        <v>9.6986764326971911E-2</v>
      </c>
    </row>
    <row r="42" spans="1:28" s="56" customFormat="1" x14ac:dyDescent="0.25">
      <c r="B42" s="162" t="s">
        <v>113</v>
      </c>
      <c r="C42" s="163">
        <v>8541</v>
      </c>
      <c r="D42" s="163">
        <v>2984</v>
      </c>
      <c r="E42" s="163">
        <v>537</v>
      </c>
      <c r="F42" s="163">
        <v>5229</v>
      </c>
      <c r="G42" s="163">
        <v>7530</v>
      </c>
      <c r="H42" s="163">
        <v>7964</v>
      </c>
      <c r="I42" s="164">
        <f t="shared" si="29"/>
        <v>5.7636122177954885E-2</v>
      </c>
      <c r="J42" s="165">
        <f t="shared" si="30"/>
        <v>-6.7556492214026487E-2</v>
      </c>
      <c r="K42" s="164">
        <f t="shared" si="31"/>
        <v>1.4135304182374532E-2</v>
      </c>
      <c r="L42" s="163">
        <v>19706</v>
      </c>
      <c r="M42" s="163">
        <v>6345</v>
      </c>
      <c r="N42" s="163">
        <v>4443</v>
      </c>
      <c r="O42" s="163">
        <v>13226</v>
      </c>
      <c r="P42" s="163">
        <v>16093</v>
      </c>
      <c r="Q42" s="163">
        <v>13953</v>
      </c>
      <c r="R42" s="164">
        <f t="shared" si="32"/>
        <v>-0.13297707077611387</v>
      </c>
      <c r="S42" s="165">
        <f t="shared" si="33"/>
        <v>-0.29194154064751854</v>
      </c>
      <c r="T42" s="164">
        <f t="shared" si="34"/>
        <v>5.2960360007469794E-3</v>
      </c>
      <c r="U42" s="163">
        <v>28247</v>
      </c>
      <c r="V42" s="163">
        <v>4980</v>
      </c>
      <c r="W42" s="163">
        <v>18455</v>
      </c>
      <c r="X42" s="163">
        <v>23623</v>
      </c>
      <c r="Y42" s="163">
        <v>21917</v>
      </c>
      <c r="Z42" s="164">
        <f t="shared" si="35"/>
        <v>-7.2217753883926705E-2</v>
      </c>
      <c r="AA42" s="165">
        <f t="shared" si="28"/>
        <v>-0.22409459411618937</v>
      </c>
      <c r="AB42" s="164">
        <f t="shared" si="36"/>
        <v>6.8532944092977418E-3</v>
      </c>
    </row>
    <row r="43" spans="1:28" x14ac:dyDescent="0.25">
      <c r="A43" s="56"/>
      <c r="B43" s="162" t="s">
        <v>116</v>
      </c>
      <c r="C43" s="163">
        <v>5057</v>
      </c>
      <c r="D43" s="163">
        <v>1797</v>
      </c>
      <c r="E43" s="163">
        <v>514</v>
      </c>
      <c r="F43" s="163">
        <v>4017</v>
      </c>
      <c r="G43" s="163">
        <v>5925</v>
      </c>
      <c r="H43" s="163">
        <v>6414</v>
      </c>
      <c r="I43" s="164">
        <f t="shared" si="29"/>
        <v>8.2531645569620338E-2</v>
      </c>
      <c r="J43" s="165">
        <f t="shared" si="30"/>
        <v>0.26834091358512957</v>
      </c>
      <c r="K43" s="164">
        <f t="shared" si="31"/>
        <v>1.1384209069029413E-2</v>
      </c>
      <c r="L43" s="163">
        <v>7328</v>
      </c>
      <c r="M43" s="163">
        <v>3010</v>
      </c>
      <c r="N43" s="163">
        <v>4886</v>
      </c>
      <c r="O43" s="163">
        <v>8793</v>
      </c>
      <c r="P43" s="163">
        <v>9077</v>
      </c>
      <c r="Q43" s="163">
        <v>8364</v>
      </c>
      <c r="R43" s="164">
        <f t="shared" si="32"/>
        <v>-7.8550181778120565E-2</v>
      </c>
      <c r="S43" s="165">
        <f t="shared" si="33"/>
        <v>0.14137554585152845</v>
      </c>
      <c r="T43" s="164">
        <f t="shared" si="34"/>
        <v>3.1746610127031988E-3</v>
      </c>
      <c r="U43" s="163">
        <v>12385</v>
      </c>
      <c r="V43" s="163">
        <v>5400</v>
      </c>
      <c r="W43" s="163">
        <v>12810</v>
      </c>
      <c r="X43" s="163">
        <v>15002</v>
      </c>
      <c r="Y43" s="163">
        <v>14778</v>
      </c>
      <c r="Z43" s="164">
        <f t="shared" si="35"/>
        <v>-1.4931342487668364E-2</v>
      </c>
      <c r="AA43" s="165">
        <f t="shared" si="28"/>
        <v>0.193217601937828</v>
      </c>
      <c r="AB43" s="164">
        <f t="shared" si="36"/>
        <v>4.6209784541954655E-3</v>
      </c>
    </row>
    <row r="44" spans="1:28" x14ac:dyDescent="0.25">
      <c r="A44" s="56"/>
      <c r="B44" s="162" t="s">
        <v>123</v>
      </c>
      <c r="C44" s="163">
        <v>2221</v>
      </c>
      <c r="D44" s="163">
        <v>773</v>
      </c>
      <c r="E44" s="163">
        <v>389</v>
      </c>
      <c r="F44" s="163">
        <v>2303</v>
      </c>
      <c r="G44" s="163">
        <v>2347</v>
      </c>
      <c r="H44" s="163">
        <v>2815</v>
      </c>
      <c r="I44" s="164">
        <f t="shared" si="29"/>
        <v>0.19940349382190026</v>
      </c>
      <c r="J44" s="165">
        <f t="shared" si="30"/>
        <v>0.2674470959027464</v>
      </c>
      <c r="K44" s="164">
        <f t="shared" si="31"/>
        <v>4.996343705849361E-3</v>
      </c>
      <c r="L44" s="163">
        <v>18509</v>
      </c>
      <c r="M44" s="163">
        <v>5342</v>
      </c>
      <c r="N44" s="163">
        <v>5901</v>
      </c>
      <c r="O44" s="163">
        <v>21493</v>
      </c>
      <c r="P44" s="163">
        <v>19781</v>
      </c>
      <c r="Q44" s="163">
        <v>20917</v>
      </c>
      <c r="R44" s="164">
        <f t="shared" si="32"/>
        <v>5.7428845862190991E-2</v>
      </c>
      <c r="S44" s="165">
        <f t="shared" si="33"/>
        <v>0.13009887081960136</v>
      </c>
      <c r="T44" s="164">
        <f t="shared" si="34"/>
        <v>7.9393094694778579E-3</v>
      </c>
      <c r="U44" s="163">
        <v>20730</v>
      </c>
      <c r="V44" s="163">
        <v>6290</v>
      </c>
      <c r="W44" s="163">
        <v>23796</v>
      </c>
      <c r="X44" s="163">
        <v>22128</v>
      </c>
      <c r="Y44" s="163">
        <v>23732</v>
      </c>
      <c r="Z44" s="164">
        <f t="shared" si="35"/>
        <v>7.2487346348517612E-2</v>
      </c>
      <c r="AA44" s="165">
        <f t="shared" si="28"/>
        <v>0.14481427882296183</v>
      </c>
      <c r="AB44" s="164">
        <f t="shared" si="36"/>
        <v>7.4208323639847603E-3</v>
      </c>
    </row>
    <row r="45" spans="1:28" x14ac:dyDescent="0.25">
      <c r="A45" s="56"/>
      <c r="B45" s="162" t="s">
        <v>119</v>
      </c>
      <c r="C45" s="163">
        <v>1698</v>
      </c>
      <c r="D45" s="163">
        <v>993</v>
      </c>
      <c r="E45" s="163">
        <v>200</v>
      </c>
      <c r="F45" s="163">
        <v>1246</v>
      </c>
      <c r="G45" s="163">
        <v>1510</v>
      </c>
      <c r="H45" s="163">
        <v>1670</v>
      </c>
      <c r="I45" s="164">
        <f t="shared" si="29"/>
        <v>0.10596026490066235</v>
      </c>
      <c r="J45" s="165">
        <f t="shared" si="30"/>
        <v>-1.6489988221436991E-2</v>
      </c>
      <c r="K45" s="164">
        <f t="shared" si="31"/>
        <v>2.9640831221202247E-3</v>
      </c>
      <c r="L45" s="163">
        <v>22308</v>
      </c>
      <c r="M45" s="163">
        <v>9394</v>
      </c>
      <c r="N45" s="163">
        <v>7085</v>
      </c>
      <c r="O45" s="163">
        <v>20577</v>
      </c>
      <c r="P45" s="163">
        <v>24512</v>
      </c>
      <c r="Q45" s="163">
        <v>24813</v>
      </c>
      <c r="R45" s="164">
        <f t="shared" si="32"/>
        <v>1.2279699738903416E-2</v>
      </c>
      <c r="S45" s="165">
        <f t="shared" si="33"/>
        <v>0.11229155459924689</v>
      </c>
      <c r="T45" s="164">
        <f t="shared" si="34"/>
        <v>9.4180850918465422E-3</v>
      </c>
      <c r="U45" s="163">
        <v>24006</v>
      </c>
      <c r="V45" s="163">
        <v>7285</v>
      </c>
      <c r="W45" s="163">
        <v>21823</v>
      </c>
      <c r="X45" s="163">
        <v>26022</v>
      </c>
      <c r="Y45" s="163">
        <v>26483</v>
      </c>
      <c r="Z45" s="164">
        <f t="shared" si="35"/>
        <v>1.7715778956267858E-2</v>
      </c>
      <c r="AA45" s="165">
        <f t="shared" si="28"/>
        <v>0.10318253769890862</v>
      </c>
      <c r="AB45" s="164">
        <f t="shared" si="36"/>
        <v>8.2810510490227713E-3</v>
      </c>
    </row>
    <row r="46" spans="1:28" x14ac:dyDescent="0.25">
      <c r="A46" s="56"/>
      <c r="B46" s="162" t="s">
        <v>128</v>
      </c>
      <c r="C46" s="163">
        <v>2761</v>
      </c>
      <c r="D46" s="163">
        <v>1097</v>
      </c>
      <c r="E46" s="163">
        <v>13</v>
      </c>
      <c r="F46" s="163">
        <v>1662</v>
      </c>
      <c r="G46" s="163">
        <v>1718</v>
      </c>
      <c r="H46" s="163">
        <v>1021</v>
      </c>
      <c r="I46" s="164">
        <f t="shared" si="29"/>
        <v>-0.40570430733410945</v>
      </c>
      <c r="J46" s="165">
        <f t="shared" si="30"/>
        <v>-0.63020644693951466</v>
      </c>
      <c r="K46" s="164">
        <f t="shared" si="31"/>
        <v>1.8121729746615265E-3</v>
      </c>
      <c r="L46" s="163">
        <v>2686</v>
      </c>
      <c r="M46" s="163">
        <v>2224</v>
      </c>
      <c r="N46" s="163">
        <v>961</v>
      </c>
      <c r="O46" s="163">
        <v>3870</v>
      </c>
      <c r="P46" s="163">
        <v>4715</v>
      </c>
      <c r="Q46" s="163">
        <v>4415</v>
      </c>
      <c r="R46" s="164">
        <f t="shared" si="32"/>
        <v>-6.3626723223753956E-2</v>
      </c>
      <c r="S46" s="165">
        <f t="shared" si="33"/>
        <v>0.6437081161578555</v>
      </c>
      <c r="T46" s="164">
        <f t="shared" si="34"/>
        <v>1.6757685761698497E-3</v>
      </c>
      <c r="U46" s="163">
        <v>5447</v>
      </c>
      <c r="V46" s="163">
        <v>974</v>
      </c>
      <c r="W46" s="163">
        <v>5532</v>
      </c>
      <c r="X46" s="163">
        <v>6433</v>
      </c>
      <c r="Y46" s="163">
        <v>5436</v>
      </c>
      <c r="Z46" s="164">
        <f t="shared" si="35"/>
        <v>-0.15498212342608431</v>
      </c>
      <c r="AA46" s="165">
        <f t="shared" si="28"/>
        <v>-2.0194602533504247E-3</v>
      </c>
      <c r="AB46" s="164">
        <f t="shared" si="36"/>
        <v>1.6997996262692213E-3</v>
      </c>
    </row>
    <row r="47" spans="1:28" x14ac:dyDescent="0.25">
      <c r="A47" s="56"/>
      <c r="B47" s="162" t="s">
        <v>131</v>
      </c>
      <c r="C47" s="163">
        <v>2800</v>
      </c>
      <c r="D47" s="163">
        <v>1065</v>
      </c>
      <c r="E47" s="163">
        <v>15</v>
      </c>
      <c r="F47" s="163">
        <v>794</v>
      </c>
      <c r="G47" s="163">
        <v>1099</v>
      </c>
      <c r="H47" s="163">
        <v>888</v>
      </c>
      <c r="I47" s="164">
        <f t="shared" si="29"/>
        <v>-0.19199272065514106</v>
      </c>
      <c r="J47" s="165">
        <f t="shared" si="30"/>
        <v>-0.68285714285714283</v>
      </c>
      <c r="K47" s="164">
        <f t="shared" si="31"/>
        <v>1.5761112649357841E-3</v>
      </c>
      <c r="L47" s="163">
        <v>3800</v>
      </c>
      <c r="M47" s="163">
        <v>3698</v>
      </c>
      <c r="N47" s="163">
        <v>649</v>
      </c>
      <c r="O47" s="163">
        <v>3177</v>
      </c>
      <c r="P47" s="163">
        <v>4981</v>
      </c>
      <c r="Q47" s="163">
        <v>4526</v>
      </c>
      <c r="R47" s="164">
        <f t="shared" si="32"/>
        <v>-9.1347119052399117E-2</v>
      </c>
      <c r="S47" s="165">
        <f t="shared" si="33"/>
        <v>0.19105263157894736</v>
      </c>
      <c r="T47" s="164">
        <f t="shared" si="34"/>
        <v>1.7179000171562264E-3</v>
      </c>
      <c r="U47" s="163">
        <v>6600</v>
      </c>
      <c r="V47" s="163">
        <v>664</v>
      </c>
      <c r="W47" s="163">
        <v>3971</v>
      </c>
      <c r="X47" s="163">
        <v>6080</v>
      </c>
      <c r="Y47" s="163">
        <v>5414</v>
      </c>
      <c r="Z47" s="164">
        <f t="shared" si="35"/>
        <v>-0.10953947368421058</v>
      </c>
      <c r="AA47" s="165">
        <f t="shared" si="28"/>
        <v>-0.17969696969696969</v>
      </c>
      <c r="AB47" s="164">
        <f t="shared" si="36"/>
        <v>1.692920378333621E-3</v>
      </c>
    </row>
    <row r="48" spans="1:28" x14ac:dyDescent="0.25">
      <c r="A48" s="56"/>
      <c r="B48" s="168" t="s">
        <v>145</v>
      </c>
      <c r="C48" s="169">
        <f t="shared" ref="C48:H48" si="37">C40-SUM(C41:C47)</f>
        <v>29443</v>
      </c>
      <c r="D48" s="169">
        <f t="shared" si="37"/>
        <v>12631</v>
      </c>
      <c r="E48" s="169">
        <f t="shared" si="37"/>
        <v>7593</v>
      </c>
      <c r="F48" s="169">
        <f t="shared" si="37"/>
        <v>42670</v>
      </c>
      <c r="G48" s="169">
        <f t="shared" si="37"/>
        <v>48964</v>
      </c>
      <c r="H48" s="169">
        <f t="shared" si="37"/>
        <v>53990</v>
      </c>
      <c r="I48" s="170">
        <f t="shared" si="29"/>
        <v>0.10264684257822076</v>
      </c>
      <c r="J48" s="171">
        <f t="shared" si="30"/>
        <v>0.83371259722175051</v>
      </c>
      <c r="K48" s="170">
        <f t="shared" si="31"/>
        <v>9.582685494806642E-2</v>
      </c>
      <c r="L48" s="169">
        <f t="shared" ref="L48:Q48" si="38">L40-SUM(L41:L47)</f>
        <v>85335</v>
      </c>
      <c r="M48" s="169">
        <f t="shared" si="38"/>
        <v>29440</v>
      </c>
      <c r="N48" s="169">
        <f t="shared" si="38"/>
        <v>23197</v>
      </c>
      <c r="O48" s="169">
        <f t="shared" si="38"/>
        <v>100161</v>
      </c>
      <c r="P48" s="169">
        <f t="shared" si="38"/>
        <v>107145</v>
      </c>
      <c r="Q48" s="169">
        <f t="shared" si="38"/>
        <v>113909</v>
      </c>
      <c r="R48" s="170">
        <f t="shared" si="32"/>
        <v>6.3129404078585027E-2</v>
      </c>
      <c r="S48" s="171">
        <f t="shared" si="33"/>
        <v>0.33484502255815318</v>
      </c>
      <c r="T48" s="170">
        <f t="shared" si="34"/>
        <v>4.3235588390244939E-2</v>
      </c>
      <c r="U48" s="169">
        <f>U40-SUM(U41:U47)</f>
        <v>114778</v>
      </c>
      <c r="V48" s="169">
        <f>V40-SUM(V41:V47)</f>
        <v>30790</v>
      </c>
      <c r="W48" s="169">
        <f>W40-SUM(W41:W47)</f>
        <v>142831</v>
      </c>
      <c r="X48" s="169">
        <f>X40-SUM(X41:X47)</f>
        <v>156109</v>
      </c>
      <c r="Y48" s="169">
        <f>Y40-SUM(Y41:Y47)</f>
        <v>167899</v>
      </c>
      <c r="Z48" s="170">
        <f t="shared" si="35"/>
        <v>7.5524152995663396E-2</v>
      </c>
      <c r="AA48" s="171">
        <f t="shared" si="28"/>
        <v>0.46281517363954761</v>
      </c>
      <c r="AB48" s="170">
        <f t="shared" si="36"/>
        <v>5.2500856779061071E-2</v>
      </c>
    </row>
    <row r="49" spans="1:28" x14ac:dyDescent="0.25">
      <c r="A49" s="56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  <c r="X49" s="151"/>
      <c r="Y49" s="151"/>
      <c r="Z49" s="151"/>
      <c r="AA49" s="151"/>
      <c r="AB49" s="151"/>
    </row>
    <row r="50" spans="1:28" x14ac:dyDescent="0.25">
      <c r="A50" s="56"/>
      <c r="B50" s="154" t="s">
        <v>68</v>
      </c>
      <c r="C50" s="176">
        <f t="shared" ref="C50:H50" si="39">C51+C54</f>
        <v>0</v>
      </c>
      <c r="D50" s="176">
        <f t="shared" si="39"/>
        <v>1275</v>
      </c>
      <c r="E50" s="176">
        <f t="shared" si="39"/>
        <v>3463</v>
      </c>
      <c r="F50" s="176">
        <f t="shared" si="39"/>
        <v>0</v>
      </c>
      <c r="G50" s="176">
        <f t="shared" si="39"/>
        <v>0</v>
      </c>
      <c r="H50" s="176">
        <f t="shared" si="39"/>
        <v>0</v>
      </c>
      <c r="I50" s="177" t="str">
        <f>IFERROR(H50/G50-1,"-")</f>
        <v>-</v>
      </c>
      <c r="J50" s="177" t="str">
        <f>IFERROR(H50/C50-1,"-")</f>
        <v>-</v>
      </c>
      <c r="K50" s="177">
        <f>H50/H$8</f>
        <v>0</v>
      </c>
      <c r="L50" s="176">
        <f t="shared" ref="L50:Q50" si="40">L51+L54</f>
        <v>0</v>
      </c>
      <c r="M50" s="176">
        <f t="shared" si="40"/>
        <v>0</v>
      </c>
      <c r="N50" s="176">
        <f t="shared" si="40"/>
        <v>0</v>
      </c>
      <c r="O50" s="176">
        <f t="shared" si="40"/>
        <v>0</v>
      </c>
      <c r="P50" s="176">
        <f t="shared" si="40"/>
        <v>0</v>
      </c>
      <c r="Q50" s="176">
        <f t="shared" si="40"/>
        <v>0</v>
      </c>
      <c r="R50" s="177" t="str">
        <f>IFERROR(Q50/P50-1,"-")</f>
        <v>-</v>
      </c>
      <c r="S50" s="177" t="str">
        <f>IFERROR(Q50/L50-1,"-")</f>
        <v>-</v>
      </c>
      <c r="T50" s="177">
        <f>Q50/Q$8</f>
        <v>0</v>
      </c>
      <c r="U50" s="176">
        <f>U51+U54</f>
        <v>29035</v>
      </c>
      <c r="V50" s="176">
        <f>V51+V54</f>
        <v>11501</v>
      </c>
      <c r="W50" s="176">
        <f>W51+W54</f>
        <v>25651</v>
      </c>
      <c r="X50" s="176">
        <f>X51+X54</f>
        <v>36596</v>
      </c>
      <c r="Y50" s="176">
        <f>Y51+Y54</f>
        <v>31559</v>
      </c>
      <c r="Z50" s="177">
        <f>IFERROR(Y50/X50-1,"-")</f>
        <v>-0.13763799322330306</v>
      </c>
      <c r="AA50" s="177">
        <f t="shared" ref="AA50:AA62" si="41">IFERROR(Y50/U50-1,"-")</f>
        <v>8.6929567763044613E-2</v>
      </c>
      <c r="AB50" s="177">
        <f>Y50/Y$8</f>
        <v>9.868281163618535E-3</v>
      </c>
    </row>
    <row r="51" spans="1:28" x14ac:dyDescent="0.25">
      <c r="A51" s="56"/>
      <c r="B51" s="157" t="s">
        <v>97</v>
      </c>
      <c r="C51" s="158">
        <v>0</v>
      </c>
      <c r="D51" s="158">
        <v>1006</v>
      </c>
      <c r="E51" s="158">
        <v>787</v>
      </c>
      <c r="F51" s="158">
        <v>0</v>
      </c>
      <c r="G51" s="158">
        <v>0</v>
      </c>
      <c r="H51" s="158">
        <v>0</v>
      </c>
      <c r="I51" s="159" t="str">
        <f>IFERROR(H51/G51-1,"-")</f>
        <v>-</v>
      </c>
      <c r="J51" s="160" t="str">
        <f>IFERROR(H51/C51-1,"-")</f>
        <v>-</v>
      </c>
      <c r="K51" s="159">
        <f>H51/H$8</f>
        <v>0</v>
      </c>
      <c r="L51" s="158">
        <v>0</v>
      </c>
      <c r="M51" s="158">
        <v>0</v>
      </c>
      <c r="N51" s="158">
        <v>0</v>
      </c>
      <c r="O51" s="158">
        <v>0</v>
      </c>
      <c r="P51" s="158">
        <v>0</v>
      </c>
      <c r="Q51" s="158">
        <v>0</v>
      </c>
      <c r="R51" s="159" t="str">
        <f>IFERROR(Q51/P51-1,"-")</f>
        <v>-</v>
      </c>
      <c r="S51" s="160" t="str">
        <f>IFERROR(Q51/L51-1,"-")</f>
        <v>-</v>
      </c>
      <c r="T51" s="159">
        <f>Q51/Q$8</f>
        <v>0</v>
      </c>
      <c r="U51" s="158">
        <v>7052</v>
      </c>
      <c r="V51" s="158">
        <v>3943</v>
      </c>
      <c r="W51" s="158">
        <v>4228</v>
      </c>
      <c r="X51" s="158">
        <v>16245</v>
      </c>
      <c r="Y51" s="158">
        <v>8595</v>
      </c>
      <c r="Z51" s="159">
        <f>IFERROR(Y51/X51-1,"-")</f>
        <v>-0.47091412742382266</v>
      </c>
      <c r="AA51" s="160">
        <f t="shared" si="41"/>
        <v>0.21880317640385716</v>
      </c>
      <c r="AB51" s="159">
        <f>Y51/Y$8</f>
        <v>2.6875970912038183E-3</v>
      </c>
    </row>
    <row r="52" spans="1:28" x14ac:dyDescent="0.25">
      <c r="A52" s="56"/>
      <c r="B52" s="162" t="s">
        <v>103</v>
      </c>
      <c r="C52" s="163">
        <v>0</v>
      </c>
      <c r="D52" s="163">
        <v>965</v>
      </c>
      <c r="E52" s="163">
        <v>309</v>
      </c>
      <c r="F52" s="163">
        <v>0</v>
      </c>
      <c r="G52" s="163">
        <v>0</v>
      </c>
      <c r="H52" s="163">
        <v>0</v>
      </c>
      <c r="I52" s="164" t="str">
        <f>IFERROR(H52/G52-1,"-")</f>
        <v>-</v>
      </c>
      <c r="J52" s="165" t="str">
        <f>IFERROR(H52/C52-1,"-")</f>
        <v>-</v>
      </c>
      <c r="K52" s="164">
        <f>H52/H$8</f>
        <v>0</v>
      </c>
      <c r="L52" s="163">
        <v>0</v>
      </c>
      <c r="M52" s="163">
        <v>0</v>
      </c>
      <c r="N52" s="163">
        <v>0</v>
      </c>
      <c r="O52" s="163">
        <v>0</v>
      </c>
      <c r="P52" s="163">
        <v>0</v>
      </c>
      <c r="Q52" s="163">
        <v>0</v>
      </c>
      <c r="R52" s="164" t="str">
        <f>IFERROR(Q52/P52-1,"-")</f>
        <v>-</v>
      </c>
      <c r="S52" s="165" t="str">
        <f>IFERROR(Q52/L52-1,"-")</f>
        <v>-</v>
      </c>
      <c r="T52" s="164">
        <f>Q52/Q$8</f>
        <v>0</v>
      </c>
      <c r="U52" s="163">
        <v>3996</v>
      </c>
      <c r="V52" s="163">
        <v>1994</v>
      </c>
      <c r="W52" s="163">
        <v>2187</v>
      </c>
      <c r="X52" s="163">
        <v>12177</v>
      </c>
      <c r="Y52" s="163">
        <v>5827</v>
      </c>
      <c r="Z52" s="164">
        <f>IFERROR(Y52/X52-1,"-")</f>
        <v>-0.52147491171881422</v>
      </c>
      <c r="AA52" s="165">
        <f t="shared" si="41"/>
        <v>0.45820820820820818</v>
      </c>
      <c r="AB52" s="164">
        <f>Y52/Y$8</f>
        <v>1.8220626236701164E-3</v>
      </c>
    </row>
    <row r="53" spans="1:28" x14ac:dyDescent="0.25">
      <c r="A53" s="56"/>
      <c r="B53" s="162" t="s">
        <v>100</v>
      </c>
      <c r="C53" s="163">
        <v>0</v>
      </c>
      <c r="D53" s="163">
        <v>41</v>
      </c>
      <c r="E53" s="163">
        <v>478</v>
      </c>
      <c r="F53" s="163">
        <v>0</v>
      </c>
      <c r="G53" s="163">
        <v>0</v>
      </c>
      <c r="H53" s="163">
        <v>0</v>
      </c>
      <c r="I53" s="164" t="str">
        <f>IFERROR(H53/G53-1,"-")</f>
        <v>-</v>
      </c>
      <c r="J53" s="165" t="str">
        <f>IFERROR(H53/C53-1,"-")</f>
        <v>-</v>
      </c>
      <c r="K53" s="164">
        <f>H53/H$8</f>
        <v>0</v>
      </c>
      <c r="L53" s="163">
        <v>0</v>
      </c>
      <c r="M53" s="163">
        <v>0</v>
      </c>
      <c r="N53" s="163">
        <v>0</v>
      </c>
      <c r="O53" s="163">
        <v>0</v>
      </c>
      <c r="P53" s="163">
        <v>0</v>
      </c>
      <c r="Q53" s="163">
        <v>0</v>
      </c>
      <c r="R53" s="164" t="str">
        <f>IFERROR(Q53/P53-1,"-")</f>
        <v>-</v>
      </c>
      <c r="S53" s="165" t="str">
        <f>IFERROR(Q53/L53-1,"-")</f>
        <v>-</v>
      </c>
      <c r="T53" s="164">
        <f>Q53/Q$8</f>
        <v>0</v>
      </c>
      <c r="U53" s="163">
        <v>3056</v>
      </c>
      <c r="V53" s="163">
        <v>1949</v>
      </c>
      <c r="W53" s="163">
        <v>2041</v>
      </c>
      <c r="X53" s="163">
        <v>4068</v>
      </c>
      <c r="Y53" s="163">
        <v>2768</v>
      </c>
      <c r="Z53" s="164">
        <f>IFERROR(Y53/X53-1,"-")</f>
        <v>-0.31956735496558508</v>
      </c>
      <c r="AA53" s="165">
        <f t="shared" si="41"/>
        <v>-9.4240837696335067E-2</v>
      </c>
      <c r="AB53" s="164">
        <f>Y53/Y$8</f>
        <v>8.6553446753370202E-4</v>
      </c>
    </row>
    <row r="54" spans="1:28" x14ac:dyDescent="0.25">
      <c r="A54" s="56"/>
      <c r="B54" s="157" t="s">
        <v>107</v>
      </c>
      <c r="C54" s="158">
        <v>0</v>
      </c>
      <c r="D54" s="158">
        <v>269</v>
      </c>
      <c r="E54" s="158">
        <v>2676</v>
      </c>
      <c r="F54" s="158">
        <v>0</v>
      </c>
      <c r="G54" s="158">
        <v>0</v>
      </c>
      <c r="H54" s="158">
        <v>0</v>
      </c>
      <c r="I54" s="159" t="str">
        <f>IFERROR(H54/G54-1,"-")</f>
        <v>-</v>
      </c>
      <c r="J54" s="160" t="str">
        <f>IFERROR(H54/C54-1,"-")</f>
        <v>-</v>
      </c>
      <c r="K54" s="159">
        <f>H54/H$8</f>
        <v>0</v>
      </c>
      <c r="L54" s="158">
        <v>0</v>
      </c>
      <c r="M54" s="158">
        <v>0</v>
      </c>
      <c r="N54" s="158">
        <v>0</v>
      </c>
      <c r="O54" s="158">
        <v>0</v>
      </c>
      <c r="P54" s="158">
        <v>0</v>
      </c>
      <c r="Q54" s="158">
        <v>0</v>
      </c>
      <c r="R54" s="159" t="str">
        <f>IFERROR(Q54/P54-1,"-")</f>
        <v>-</v>
      </c>
      <c r="S54" s="160" t="str">
        <f>IFERROR(Q54/L54-1,"-")</f>
        <v>-</v>
      </c>
      <c r="T54" s="159">
        <f>Q54/Q$8</f>
        <v>0</v>
      </c>
      <c r="U54" s="158">
        <v>21983</v>
      </c>
      <c r="V54" s="158">
        <v>7558</v>
      </c>
      <c r="W54" s="158">
        <v>21423</v>
      </c>
      <c r="X54" s="158">
        <v>20351</v>
      </c>
      <c r="Y54" s="158">
        <v>22964</v>
      </c>
      <c r="Z54" s="159">
        <f>IFERROR(Y54/X54-1,"-")</f>
        <v>0.12839663898579912</v>
      </c>
      <c r="AA54" s="160">
        <f t="shared" si="41"/>
        <v>4.4625392348633053E-2</v>
      </c>
      <c r="AB54" s="159">
        <f>Y54/Y$8</f>
        <v>7.1806840724147163E-3</v>
      </c>
    </row>
    <row r="55" spans="1:28" s="56" customFormat="1" x14ac:dyDescent="0.25">
      <c r="B55" s="162" t="s">
        <v>110</v>
      </c>
      <c r="C55" s="163">
        <v>0</v>
      </c>
      <c r="D55" s="163">
        <v>37</v>
      </c>
      <c r="E55" s="163">
        <v>55</v>
      </c>
      <c r="F55" s="163">
        <v>0</v>
      </c>
      <c r="G55" s="163">
        <v>0</v>
      </c>
      <c r="H55" s="163">
        <v>0</v>
      </c>
      <c r="I55" s="164" t="str">
        <f t="shared" ref="I55:I62" si="42">IFERROR(H55/G55-1,"-")</f>
        <v>-</v>
      </c>
      <c r="J55" s="165" t="str">
        <f t="shared" ref="J55:J62" si="43">IFERROR(H55/C55-1,"-")</f>
        <v>-</v>
      </c>
      <c r="K55" s="164">
        <f t="shared" ref="K55:K62" si="44">H55/H$8</f>
        <v>0</v>
      </c>
      <c r="L55" s="163">
        <v>0</v>
      </c>
      <c r="M55" s="163">
        <v>0</v>
      </c>
      <c r="N55" s="163">
        <v>0</v>
      </c>
      <c r="O55" s="163">
        <v>0</v>
      </c>
      <c r="P55" s="163">
        <v>0</v>
      </c>
      <c r="Q55" s="163">
        <v>0</v>
      </c>
      <c r="R55" s="164" t="str">
        <f t="shared" ref="R55:R62" si="45">IFERROR(Q55/P55-1,"-")</f>
        <v>-</v>
      </c>
      <c r="S55" s="165" t="str">
        <f t="shared" ref="S55:S62" si="46">IFERROR(Q55/L55-1,"-")</f>
        <v>-</v>
      </c>
      <c r="T55" s="164">
        <f t="shared" ref="T55:T62" si="47">Q55/Q$8</f>
        <v>0</v>
      </c>
      <c r="U55" s="163">
        <v>6545</v>
      </c>
      <c r="V55" s="163">
        <v>1039</v>
      </c>
      <c r="W55" s="163">
        <v>7632</v>
      </c>
      <c r="X55" s="163">
        <v>6643</v>
      </c>
      <c r="Y55" s="163">
        <v>8156</v>
      </c>
      <c r="Z55" s="164">
        <f t="shared" ref="Z55:Z62" si="48">IFERROR(Y55/X55-1,"-")</f>
        <v>0.22775854282703589</v>
      </c>
      <c r="AA55" s="165">
        <f t="shared" si="41"/>
        <v>0.24614209320091662</v>
      </c>
      <c r="AB55" s="164">
        <f t="shared" ref="AB55:AB62" si="49">Y55/Y$8</f>
        <v>2.5503248255797956E-3</v>
      </c>
    </row>
    <row r="56" spans="1:28" s="56" customFormat="1" x14ac:dyDescent="0.25">
      <c r="B56" s="162" t="s">
        <v>113</v>
      </c>
      <c r="C56" s="163">
        <v>0</v>
      </c>
      <c r="D56" s="163">
        <v>68</v>
      </c>
      <c r="E56" s="163">
        <v>1007</v>
      </c>
      <c r="F56" s="163">
        <v>0</v>
      </c>
      <c r="G56" s="163">
        <v>0</v>
      </c>
      <c r="H56" s="163">
        <v>0</v>
      </c>
      <c r="I56" s="164" t="str">
        <f t="shared" si="42"/>
        <v>-</v>
      </c>
      <c r="J56" s="165" t="str">
        <f t="shared" si="43"/>
        <v>-</v>
      </c>
      <c r="K56" s="164">
        <f t="shared" si="44"/>
        <v>0</v>
      </c>
      <c r="L56" s="163">
        <v>0</v>
      </c>
      <c r="M56" s="163">
        <v>0</v>
      </c>
      <c r="N56" s="163">
        <v>0</v>
      </c>
      <c r="O56" s="163">
        <v>0</v>
      </c>
      <c r="P56" s="163">
        <v>0</v>
      </c>
      <c r="Q56" s="163">
        <v>0</v>
      </c>
      <c r="R56" s="164" t="str">
        <f t="shared" si="45"/>
        <v>-</v>
      </c>
      <c r="S56" s="165" t="str">
        <f t="shared" si="46"/>
        <v>-</v>
      </c>
      <c r="T56" s="164">
        <f t="shared" si="47"/>
        <v>0</v>
      </c>
      <c r="U56" s="163">
        <v>5918</v>
      </c>
      <c r="V56" s="163">
        <v>2433</v>
      </c>
      <c r="W56" s="163">
        <v>4682</v>
      </c>
      <c r="X56" s="163">
        <v>3480</v>
      </c>
      <c r="Y56" s="163">
        <v>4392</v>
      </c>
      <c r="Z56" s="164">
        <f t="shared" si="48"/>
        <v>0.26206896551724146</v>
      </c>
      <c r="AA56" s="165">
        <f t="shared" si="41"/>
        <v>-0.25785738425143634</v>
      </c>
      <c r="AB56" s="164">
        <f t="shared" si="49"/>
        <v>1.373348042416192E-3</v>
      </c>
    </row>
    <row r="57" spans="1:28" x14ac:dyDescent="0.25">
      <c r="A57" s="56"/>
      <c r="B57" s="162" t="s">
        <v>116</v>
      </c>
      <c r="C57" s="163">
        <v>0</v>
      </c>
      <c r="D57" s="163">
        <v>47</v>
      </c>
      <c r="E57" s="163">
        <v>446</v>
      </c>
      <c r="F57" s="163">
        <v>0</v>
      </c>
      <c r="G57" s="163">
        <v>0</v>
      </c>
      <c r="H57" s="163">
        <v>0</v>
      </c>
      <c r="I57" s="164" t="str">
        <f t="shared" si="42"/>
        <v>-</v>
      </c>
      <c r="J57" s="165" t="str">
        <f t="shared" si="43"/>
        <v>-</v>
      </c>
      <c r="K57" s="164">
        <f t="shared" si="44"/>
        <v>0</v>
      </c>
      <c r="L57" s="163">
        <v>0</v>
      </c>
      <c r="M57" s="163">
        <v>0</v>
      </c>
      <c r="N57" s="163">
        <v>0</v>
      </c>
      <c r="O57" s="163">
        <v>0</v>
      </c>
      <c r="P57" s="163">
        <v>0</v>
      </c>
      <c r="Q57" s="163">
        <v>0</v>
      </c>
      <c r="R57" s="164" t="str">
        <f t="shared" si="45"/>
        <v>-</v>
      </c>
      <c r="S57" s="165" t="str">
        <f t="shared" si="46"/>
        <v>-</v>
      </c>
      <c r="T57" s="164">
        <f t="shared" si="47"/>
        <v>0</v>
      </c>
      <c r="U57" s="163">
        <v>1648</v>
      </c>
      <c r="V57" s="163">
        <v>1034</v>
      </c>
      <c r="W57" s="163">
        <v>1821</v>
      </c>
      <c r="X57" s="163">
        <v>2075</v>
      </c>
      <c r="Y57" s="163">
        <v>1710</v>
      </c>
      <c r="Z57" s="164">
        <f t="shared" si="48"/>
        <v>-0.17590361445783131</v>
      </c>
      <c r="AA57" s="165">
        <f t="shared" si="41"/>
        <v>3.762135922330101E-2</v>
      </c>
      <c r="AB57" s="164">
        <f t="shared" si="49"/>
        <v>5.3470518044892719E-4</v>
      </c>
    </row>
    <row r="58" spans="1:28" x14ac:dyDescent="0.25">
      <c r="A58" s="56"/>
      <c r="B58" s="162" t="s">
        <v>123</v>
      </c>
      <c r="C58" s="163">
        <v>0</v>
      </c>
      <c r="D58" s="163">
        <v>25</v>
      </c>
      <c r="E58" s="163">
        <v>55</v>
      </c>
      <c r="F58" s="163">
        <v>0</v>
      </c>
      <c r="G58" s="163">
        <v>0</v>
      </c>
      <c r="H58" s="163">
        <v>0</v>
      </c>
      <c r="I58" s="164" t="str">
        <f t="shared" si="42"/>
        <v>-</v>
      </c>
      <c r="J58" s="165" t="str">
        <f t="shared" si="43"/>
        <v>-</v>
      </c>
      <c r="K58" s="164">
        <f t="shared" si="44"/>
        <v>0</v>
      </c>
      <c r="L58" s="163">
        <v>0</v>
      </c>
      <c r="M58" s="163">
        <v>0</v>
      </c>
      <c r="N58" s="163">
        <v>0</v>
      </c>
      <c r="O58" s="163">
        <v>0</v>
      </c>
      <c r="P58" s="163">
        <v>0</v>
      </c>
      <c r="Q58" s="163">
        <v>0</v>
      </c>
      <c r="R58" s="164" t="str">
        <f t="shared" si="45"/>
        <v>-</v>
      </c>
      <c r="S58" s="165" t="str">
        <f t="shared" si="46"/>
        <v>-</v>
      </c>
      <c r="T58" s="164">
        <f t="shared" si="47"/>
        <v>0</v>
      </c>
      <c r="U58" s="163">
        <v>433</v>
      </c>
      <c r="V58" s="163">
        <v>196</v>
      </c>
      <c r="W58" s="163">
        <v>605</v>
      </c>
      <c r="X58" s="163">
        <v>443</v>
      </c>
      <c r="Y58" s="163">
        <v>756</v>
      </c>
      <c r="Z58" s="164">
        <f t="shared" si="48"/>
        <v>0.70654627539503378</v>
      </c>
      <c r="AA58" s="165">
        <f t="shared" si="41"/>
        <v>0.74595842956120095</v>
      </c>
      <c r="AB58" s="164">
        <f t="shared" si="49"/>
        <v>2.3639597451426256E-4</v>
      </c>
    </row>
    <row r="59" spans="1:28" x14ac:dyDescent="0.25">
      <c r="A59" s="56"/>
      <c r="B59" s="162" t="s">
        <v>119</v>
      </c>
      <c r="C59" s="163">
        <v>0</v>
      </c>
      <c r="D59" s="163">
        <v>26</v>
      </c>
      <c r="E59" s="163">
        <v>80</v>
      </c>
      <c r="F59" s="163">
        <v>0</v>
      </c>
      <c r="G59" s="163">
        <v>0</v>
      </c>
      <c r="H59" s="163">
        <v>0</v>
      </c>
      <c r="I59" s="164" t="str">
        <f t="shared" si="42"/>
        <v>-</v>
      </c>
      <c r="J59" s="165" t="str">
        <f t="shared" si="43"/>
        <v>-</v>
      </c>
      <c r="K59" s="164">
        <f t="shared" si="44"/>
        <v>0</v>
      </c>
      <c r="L59" s="163">
        <v>0</v>
      </c>
      <c r="M59" s="163">
        <v>0</v>
      </c>
      <c r="N59" s="163">
        <v>0</v>
      </c>
      <c r="O59" s="163">
        <v>0</v>
      </c>
      <c r="P59" s="163">
        <v>0</v>
      </c>
      <c r="Q59" s="163">
        <v>0</v>
      </c>
      <c r="R59" s="164" t="str">
        <f t="shared" si="45"/>
        <v>-</v>
      </c>
      <c r="S59" s="165" t="str">
        <f t="shared" si="46"/>
        <v>-</v>
      </c>
      <c r="T59" s="164">
        <f t="shared" si="47"/>
        <v>0</v>
      </c>
      <c r="U59" s="163">
        <v>513</v>
      </c>
      <c r="V59" s="163">
        <v>219</v>
      </c>
      <c r="W59" s="163">
        <v>538</v>
      </c>
      <c r="X59" s="163">
        <v>447</v>
      </c>
      <c r="Y59" s="163">
        <v>502</v>
      </c>
      <c r="Z59" s="164">
        <f t="shared" si="48"/>
        <v>0.12304250559284124</v>
      </c>
      <c r="AA59" s="165">
        <f t="shared" si="41"/>
        <v>-2.1442495126705707E-2</v>
      </c>
      <c r="AB59" s="164">
        <f t="shared" si="49"/>
        <v>1.5697193016687804E-4</v>
      </c>
    </row>
    <row r="60" spans="1:28" x14ac:dyDescent="0.25">
      <c r="A60" s="56"/>
      <c r="B60" s="162" t="s">
        <v>128</v>
      </c>
      <c r="C60" s="163">
        <v>0</v>
      </c>
      <c r="D60" s="163">
        <v>0</v>
      </c>
      <c r="E60" s="163">
        <v>22</v>
      </c>
      <c r="F60" s="163">
        <v>0</v>
      </c>
      <c r="G60" s="163">
        <v>0</v>
      </c>
      <c r="H60" s="163">
        <v>0</v>
      </c>
      <c r="I60" s="164" t="str">
        <f t="shared" si="42"/>
        <v>-</v>
      </c>
      <c r="J60" s="165" t="str">
        <f t="shared" si="43"/>
        <v>-</v>
      </c>
      <c r="K60" s="164">
        <f t="shared" si="44"/>
        <v>0</v>
      </c>
      <c r="L60" s="163">
        <v>0</v>
      </c>
      <c r="M60" s="163">
        <v>0</v>
      </c>
      <c r="N60" s="163">
        <v>0</v>
      </c>
      <c r="O60" s="163">
        <v>0</v>
      </c>
      <c r="P60" s="163">
        <v>0</v>
      </c>
      <c r="Q60" s="163">
        <v>0</v>
      </c>
      <c r="R60" s="164" t="str">
        <f t="shared" si="45"/>
        <v>-</v>
      </c>
      <c r="S60" s="165" t="str">
        <f t="shared" si="46"/>
        <v>-</v>
      </c>
      <c r="T60" s="164">
        <f t="shared" si="47"/>
        <v>0</v>
      </c>
      <c r="U60" s="163">
        <v>141</v>
      </c>
      <c r="V60" s="163">
        <v>42</v>
      </c>
      <c r="W60" s="163">
        <v>62</v>
      </c>
      <c r="X60" s="163">
        <v>165</v>
      </c>
      <c r="Y60" s="163">
        <v>96</v>
      </c>
      <c r="Z60" s="164">
        <f t="shared" si="48"/>
        <v>-0.41818181818181821</v>
      </c>
      <c r="AA60" s="165">
        <f t="shared" si="41"/>
        <v>-0.31914893617021278</v>
      </c>
      <c r="AB60" s="164">
        <f t="shared" si="49"/>
        <v>3.0018536446255563E-5</v>
      </c>
    </row>
    <row r="61" spans="1:28" x14ac:dyDescent="0.25">
      <c r="A61" s="56"/>
      <c r="B61" s="162" t="s">
        <v>131</v>
      </c>
      <c r="C61" s="163">
        <v>0</v>
      </c>
      <c r="D61" s="163">
        <v>0</v>
      </c>
      <c r="E61" s="163">
        <v>14</v>
      </c>
      <c r="F61" s="163">
        <v>0</v>
      </c>
      <c r="G61" s="163">
        <v>0</v>
      </c>
      <c r="H61" s="163">
        <v>0</v>
      </c>
      <c r="I61" s="164" t="str">
        <f t="shared" si="42"/>
        <v>-</v>
      </c>
      <c r="J61" s="165" t="str">
        <f t="shared" si="43"/>
        <v>-</v>
      </c>
      <c r="K61" s="164">
        <f t="shared" si="44"/>
        <v>0</v>
      </c>
      <c r="L61" s="163">
        <v>0</v>
      </c>
      <c r="M61" s="163">
        <v>0</v>
      </c>
      <c r="N61" s="163">
        <v>0</v>
      </c>
      <c r="O61" s="163">
        <v>0</v>
      </c>
      <c r="P61" s="163">
        <v>0</v>
      </c>
      <c r="Q61" s="163">
        <v>0</v>
      </c>
      <c r="R61" s="164" t="str">
        <f t="shared" si="45"/>
        <v>-</v>
      </c>
      <c r="S61" s="165" t="str">
        <f t="shared" si="46"/>
        <v>-</v>
      </c>
      <c r="T61" s="164">
        <f t="shared" si="47"/>
        <v>0</v>
      </c>
      <c r="U61" s="163">
        <v>230</v>
      </c>
      <c r="V61" s="163">
        <v>23</v>
      </c>
      <c r="W61" s="163">
        <v>97</v>
      </c>
      <c r="X61" s="163">
        <v>140</v>
      </c>
      <c r="Y61" s="163">
        <v>90</v>
      </c>
      <c r="Z61" s="164">
        <f t="shared" si="48"/>
        <v>-0.3571428571428571</v>
      </c>
      <c r="AA61" s="165">
        <f t="shared" si="41"/>
        <v>-0.60869565217391308</v>
      </c>
      <c r="AB61" s="164">
        <f t="shared" si="49"/>
        <v>2.8142377918364591E-5</v>
      </c>
    </row>
    <row r="62" spans="1:28" x14ac:dyDescent="0.25">
      <c r="A62" s="56"/>
      <c r="B62" s="168" t="s">
        <v>145</v>
      </c>
      <c r="C62" s="169">
        <f t="shared" ref="C62:H62" si="50">C54-SUM(C55:C61)</f>
        <v>0</v>
      </c>
      <c r="D62" s="169">
        <f t="shared" si="50"/>
        <v>66</v>
      </c>
      <c r="E62" s="169">
        <f t="shared" si="50"/>
        <v>997</v>
      </c>
      <c r="F62" s="169">
        <f t="shared" si="50"/>
        <v>0</v>
      </c>
      <c r="G62" s="169">
        <f t="shared" si="50"/>
        <v>0</v>
      </c>
      <c r="H62" s="169">
        <f t="shared" si="50"/>
        <v>0</v>
      </c>
      <c r="I62" s="170" t="str">
        <f t="shared" si="42"/>
        <v>-</v>
      </c>
      <c r="J62" s="171" t="str">
        <f t="shared" si="43"/>
        <v>-</v>
      </c>
      <c r="K62" s="170">
        <f t="shared" si="44"/>
        <v>0</v>
      </c>
      <c r="L62" s="169">
        <f t="shared" ref="L62:Q62" si="51">L54-SUM(L55:L61)</f>
        <v>0</v>
      </c>
      <c r="M62" s="169">
        <f t="shared" si="51"/>
        <v>0</v>
      </c>
      <c r="N62" s="169">
        <f t="shared" si="51"/>
        <v>0</v>
      </c>
      <c r="O62" s="169">
        <f t="shared" si="51"/>
        <v>0</v>
      </c>
      <c r="P62" s="169">
        <f t="shared" si="51"/>
        <v>0</v>
      </c>
      <c r="Q62" s="169">
        <f t="shared" si="51"/>
        <v>0</v>
      </c>
      <c r="R62" s="170" t="str">
        <f t="shared" si="45"/>
        <v>-</v>
      </c>
      <c r="S62" s="171" t="str">
        <f t="shared" si="46"/>
        <v>-</v>
      </c>
      <c r="T62" s="170">
        <f t="shared" si="47"/>
        <v>0</v>
      </c>
      <c r="U62" s="169">
        <f>U54-SUM(U55:U61)</f>
        <v>6555</v>
      </c>
      <c r="V62" s="169">
        <f>V54-SUM(V55:V61)</f>
        <v>2572</v>
      </c>
      <c r="W62" s="169">
        <f>W54-SUM(W55:W61)</f>
        <v>5986</v>
      </c>
      <c r="X62" s="169">
        <f>X54-SUM(X55:X61)</f>
        <v>6958</v>
      </c>
      <c r="Y62" s="169">
        <f>Y54-SUM(Y55:Y61)</f>
        <v>7262</v>
      </c>
      <c r="Z62" s="170">
        <f t="shared" si="48"/>
        <v>4.3690715722908946E-2</v>
      </c>
      <c r="AA62" s="171">
        <f t="shared" si="41"/>
        <v>0.10785659801678116</v>
      </c>
      <c r="AB62" s="170">
        <f t="shared" si="49"/>
        <v>2.2707772049240407E-3</v>
      </c>
    </row>
    <row r="63" spans="1:28" x14ac:dyDescent="0.25">
      <c r="A63" s="56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151"/>
    </row>
    <row r="64" spans="1:28" x14ac:dyDescent="0.25">
      <c r="A64" s="56"/>
      <c r="B64" s="154" t="s">
        <v>68</v>
      </c>
      <c r="C64" s="176">
        <f t="shared" ref="C64:H64" si="52">C65+C68</f>
        <v>9898</v>
      </c>
      <c r="D64" s="176">
        <f t="shared" si="52"/>
        <v>1940</v>
      </c>
      <c r="E64" s="176">
        <f t="shared" si="52"/>
        <v>0</v>
      </c>
      <c r="F64" s="176">
        <f t="shared" si="52"/>
        <v>0</v>
      </c>
      <c r="G64" s="176">
        <f t="shared" si="52"/>
        <v>0</v>
      </c>
      <c r="H64" s="176">
        <f t="shared" si="52"/>
        <v>0</v>
      </c>
      <c r="I64" s="177" t="str">
        <f>IFERROR(H64/G64-1,"-")</f>
        <v>-</v>
      </c>
      <c r="J64" s="177">
        <f>IFERROR(H64/C64-1,"-")</f>
        <v>-1</v>
      </c>
      <c r="K64" s="177">
        <f>H64/H$8</f>
        <v>0</v>
      </c>
      <c r="L64" s="176">
        <f t="shared" ref="L64:Q64" si="53">L65+L68</f>
        <v>92457</v>
      </c>
      <c r="M64" s="176">
        <f t="shared" si="53"/>
        <v>27988</v>
      </c>
      <c r="N64" s="176">
        <f t="shared" si="53"/>
        <v>32734</v>
      </c>
      <c r="O64" s="176">
        <f t="shared" si="53"/>
        <v>0</v>
      </c>
      <c r="P64" s="176">
        <f t="shared" si="53"/>
        <v>69914</v>
      </c>
      <c r="Q64" s="176">
        <f t="shared" si="53"/>
        <v>0</v>
      </c>
      <c r="R64" s="177">
        <f>IFERROR(Q64/P64-1,"-")</f>
        <v>-1</v>
      </c>
      <c r="S64" s="177">
        <f>IFERROR(Q64/L64-1,"-")</f>
        <v>-1</v>
      </c>
      <c r="T64" s="177">
        <f>Q64/Q$8</f>
        <v>0</v>
      </c>
      <c r="U64" s="176">
        <f>U65+U68</f>
        <v>102355</v>
      </c>
      <c r="V64" s="176">
        <f>V65+V68</f>
        <v>32734</v>
      </c>
      <c r="W64" s="176">
        <f>W65+W68</f>
        <v>110290</v>
      </c>
      <c r="X64" s="176">
        <f>X65+X68</f>
        <v>131067</v>
      </c>
      <c r="Y64" s="176">
        <f>Y65+Y68</f>
        <v>146251</v>
      </c>
      <c r="Z64" s="177">
        <f>IFERROR(Y64/X64-1,"-")</f>
        <v>0.11584914585669925</v>
      </c>
      <c r="AA64" s="177">
        <f t="shared" ref="AA64:AA76" si="54">IFERROR(Y64/U64-1,"-")</f>
        <v>0.42886033901616916</v>
      </c>
      <c r="AB64" s="177">
        <f>Y64/Y$8</f>
        <v>4.5731676810430444E-2</v>
      </c>
    </row>
    <row r="65" spans="1:28" x14ac:dyDescent="0.25">
      <c r="A65" s="56"/>
      <c r="B65" s="157" t="s">
        <v>97</v>
      </c>
      <c r="C65" s="158">
        <v>1365</v>
      </c>
      <c r="D65" s="158">
        <v>97</v>
      </c>
      <c r="E65" s="158">
        <v>0</v>
      </c>
      <c r="F65" s="158">
        <v>0</v>
      </c>
      <c r="G65" s="158">
        <v>0</v>
      </c>
      <c r="H65" s="158">
        <v>0</v>
      </c>
      <c r="I65" s="159" t="str">
        <f>IFERROR(H65/G65-1,"-")</f>
        <v>-</v>
      </c>
      <c r="J65" s="160">
        <f>IFERROR(H65/C65-1,"-")</f>
        <v>-1</v>
      </c>
      <c r="K65" s="159">
        <f>H65/H$8</f>
        <v>0</v>
      </c>
      <c r="L65" s="158">
        <v>32063</v>
      </c>
      <c r="M65" s="158">
        <v>11254</v>
      </c>
      <c r="N65" s="158">
        <v>19069</v>
      </c>
      <c r="O65" s="158">
        <v>0</v>
      </c>
      <c r="P65" s="158">
        <v>32115</v>
      </c>
      <c r="Q65" s="158">
        <v>0</v>
      </c>
      <c r="R65" s="159">
        <f>IFERROR(Q65/P65-1,"-")</f>
        <v>-1</v>
      </c>
      <c r="S65" s="160">
        <f>IFERROR(Q65/L65-1,"-")</f>
        <v>-1</v>
      </c>
      <c r="T65" s="159">
        <f>Q65/Q$8</f>
        <v>0</v>
      </c>
      <c r="U65" s="158">
        <v>33428</v>
      </c>
      <c r="V65" s="158">
        <v>19069</v>
      </c>
      <c r="W65" s="158">
        <v>28303</v>
      </c>
      <c r="X65" s="158">
        <v>37924</v>
      </c>
      <c r="Y65" s="158">
        <v>46749</v>
      </c>
      <c r="Z65" s="159">
        <f>IFERROR(Y65/X65-1,"-")</f>
        <v>0.23270224659846006</v>
      </c>
      <c r="AA65" s="160">
        <f t="shared" si="54"/>
        <v>0.39849826492760565</v>
      </c>
      <c r="AB65" s="159">
        <f>Y65/Y$8</f>
        <v>1.4618089170062513E-2</v>
      </c>
    </row>
    <row r="66" spans="1:28" x14ac:dyDescent="0.25">
      <c r="A66" s="56"/>
      <c r="B66" s="162" t="s">
        <v>103</v>
      </c>
      <c r="C66" s="163">
        <v>1007</v>
      </c>
      <c r="D66" s="163">
        <v>57</v>
      </c>
      <c r="E66" s="163">
        <v>0</v>
      </c>
      <c r="F66" s="163">
        <v>0</v>
      </c>
      <c r="G66" s="163">
        <v>0</v>
      </c>
      <c r="H66" s="163">
        <v>0</v>
      </c>
      <c r="I66" s="164" t="str">
        <f>IFERROR(H66/G66-1,"-")</f>
        <v>-</v>
      </c>
      <c r="J66" s="165">
        <f>IFERROR(H66/C66-1,"-")</f>
        <v>-1</v>
      </c>
      <c r="K66" s="164">
        <f>H66/H$8</f>
        <v>0</v>
      </c>
      <c r="L66" s="163">
        <v>17186</v>
      </c>
      <c r="M66" s="163">
        <v>3946</v>
      </c>
      <c r="N66" s="163">
        <v>16643</v>
      </c>
      <c r="O66" s="163">
        <v>0</v>
      </c>
      <c r="P66" s="163">
        <v>23633</v>
      </c>
      <c r="Q66" s="163">
        <v>0</v>
      </c>
      <c r="R66" s="164">
        <f>IFERROR(Q66/P66-1,"-")</f>
        <v>-1</v>
      </c>
      <c r="S66" s="165">
        <f>IFERROR(Q66/L66-1,"-")</f>
        <v>-1</v>
      </c>
      <c r="T66" s="164">
        <f>Q66/Q$8</f>
        <v>0</v>
      </c>
      <c r="U66" s="163">
        <v>18193</v>
      </c>
      <c r="V66" s="163">
        <v>16643</v>
      </c>
      <c r="W66" s="163">
        <v>22434</v>
      </c>
      <c r="X66" s="163">
        <v>27984</v>
      </c>
      <c r="Y66" s="163">
        <v>28822</v>
      </c>
      <c r="Z66" s="164">
        <f>IFERROR(Y66/X66-1,"-")</f>
        <v>2.9945683247569965E-2</v>
      </c>
      <c r="AA66" s="165">
        <f t="shared" si="54"/>
        <v>0.5842356950475458</v>
      </c>
      <c r="AB66" s="164">
        <f>Y66/Y$8</f>
        <v>9.0124401818122684E-3</v>
      </c>
    </row>
    <row r="67" spans="1:28" x14ac:dyDescent="0.25">
      <c r="A67" s="56"/>
      <c r="B67" s="162" t="s">
        <v>100</v>
      </c>
      <c r="C67" s="163">
        <v>358</v>
      </c>
      <c r="D67" s="163">
        <v>40</v>
      </c>
      <c r="E67" s="163">
        <v>0</v>
      </c>
      <c r="F67" s="163">
        <v>0</v>
      </c>
      <c r="G67" s="163">
        <v>0</v>
      </c>
      <c r="H67" s="163">
        <v>0</v>
      </c>
      <c r="I67" s="164" t="str">
        <f>IFERROR(H67/G67-1,"-")</f>
        <v>-</v>
      </c>
      <c r="J67" s="165">
        <f>IFERROR(H67/C67-1,"-")</f>
        <v>-1</v>
      </c>
      <c r="K67" s="164">
        <f>H67/H$8</f>
        <v>0</v>
      </c>
      <c r="L67" s="163">
        <v>14877</v>
      </c>
      <c r="M67" s="163">
        <v>7308</v>
      </c>
      <c r="N67" s="163">
        <v>2426</v>
      </c>
      <c r="O67" s="163">
        <v>0</v>
      </c>
      <c r="P67" s="163">
        <v>8482</v>
      </c>
      <c r="Q67" s="163">
        <v>0</v>
      </c>
      <c r="R67" s="164">
        <f>IFERROR(Q67/P67-1,"-")</f>
        <v>-1</v>
      </c>
      <c r="S67" s="165">
        <f>IFERROR(Q67/L67-1,"-")</f>
        <v>-1</v>
      </c>
      <c r="T67" s="164">
        <f>Q67/Q$8</f>
        <v>0</v>
      </c>
      <c r="U67" s="163">
        <v>15235</v>
      </c>
      <c r="V67" s="163">
        <v>2426</v>
      </c>
      <c r="W67" s="163">
        <v>5869</v>
      </c>
      <c r="X67" s="163">
        <v>9940</v>
      </c>
      <c r="Y67" s="163">
        <v>17927</v>
      </c>
      <c r="Z67" s="164">
        <f>IFERROR(Y67/X67-1,"-")</f>
        <v>0.80352112676056331</v>
      </c>
      <c r="AA67" s="165">
        <f t="shared" si="54"/>
        <v>0.17669839186084668</v>
      </c>
      <c r="AB67" s="164">
        <f>Y67/Y$8</f>
        <v>5.6056489882502442E-3</v>
      </c>
    </row>
    <row r="68" spans="1:28" x14ac:dyDescent="0.25">
      <c r="A68" s="56"/>
      <c r="B68" s="157" t="s">
        <v>107</v>
      </c>
      <c r="C68" s="158">
        <v>8533</v>
      </c>
      <c r="D68" s="158">
        <v>1843</v>
      </c>
      <c r="E68" s="158">
        <v>0</v>
      </c>
      <c r="F68" s="158">
        <v>0</v>
      </c>
      <c r="G68" s="158">
        <v>0</v>
      </c>
      <c r="H68" s="158">
        <v>0</v>
      </c>
      <c r="I68" s="159" t="str">
        <f>IFERROR(H68/G68-1,"-")</f>
        <v>-</v>
      </c>
      <c r="J68" s="160">
        <f>IFERROR(H68/C68-1,"-")</f>
        <v>-1</v>
      </c>
      <c r="K68" s="159">
        <f>H68/H$8</f>
        <v>0</v>
      </c>
      <c r="L68" s="158">
        <v>60394</v>
      </c>
      <c r="M68" s="158">
        <v>16734</v>
      </c>
      <c r="N68" s="158">
        <v>13665</v>
      </c>
      <c r="O68" s="158">
        <v>0</v>
      </c>
      <c r="P68" s="158">
        <v>37799</v>
      </c>
      <c r="Q68" s="158">
        <v>0</v>
      </c>
      <c r="R68" s="159">
        <f>IFERROR(Q68/P68-1,"-")</f>
        <v>-1</v>
      </c>
      <c r="S68" s="160">
        <f>IFERROR(Q68/L68-1,"-")</f>
        <v>-1</v>
      </c>
      <c r="T68" s="159">
        <f>Q68/Q$8</f>
        <v>0</v>
      </c>
      <c r="U68" s="158">
        <v>68927</v>
      </c>
      <c r="V68" s="158">
        <v>13665</v>
      </c>
      <c r="W68" s="158">
        <v>81987</v>
      </c>
      <c r="X68" s="158">
        <v>93143</v>
      </c>
      <c r="Y68" s="158">
        <v>99502</v>
      </c>
      <c r="Z68" s="159">
        <f>IFERROR(Y68/X68-1,"-")</f>
        <v>6.82713676819513E-2</v>
      </c>
      <c r="AA68" s="160">
        <f t="shared" si="54"/>
        <v>0.44358524235785679</v>
      </c>
      <c r="AB68" s="159">
        <f>Y68/Y$8</f>
        <v>3.1113587640367927E-2</v>
      </c>
    </row>
    <row r="69" spans="1:28" s="56" customFormat="1" x14ac:dyDescent="0.25">
      <c r="B69" s="162" t="s">
        <v>110</v>
      </c>
      <c r="C69" s="163">
        <v>1305</v>
      </c>
      <c r="D69" s="163">
        <v>217</v>
      </c>
      <c r="E69" s="163">
        <v>0</v>
      </c>
      <c r="F69" s="163">
        <v>0</v>
      </c>
      <c r="G69" s="163">
        <v>0</v>
      </c>
      <c r="H69" s="163">
        <v>0</v>
      </c>
      <c r="I69" s="164" t="str">
        <f t="shared" ref="I69:I76" si="55">IFERROR(H69/G69-1,"-")</f>
        <v>-</v>
      </c>
      <c r="J69" s="165">
        <f t="shared" ref="J69:J76" si="56">IFERROR(H69/C69-1,"-")</f>
        <v>-1</v>
      </c>
      <c r="K69" s="164">
        <f t="shared" ref="K69:K76" si="57">H69/H$8</f>
        <v>0</v>
      </c>
      <c r="L69" s="163">
        <v>29121</v>
      </c>
      <c r="M69" s="163">
        <v>6895</v>
      </c>
      <c r="N69" s="163">
        <v>2176</v>
      </c>
      <c r="O69" s="163">
        <v>0</v>
      </c>
      <c r="P69" s="163">
        <v>15523</v>
      </c>
      <c r="Q69" s="163">
        <v>0</v>
      </c>
      <c r="R69" s="164">
        <f t="shared" ref="R69:R76" si="58">IFERROR(Q69/P69-1,"-")</f>
        <v>-1</v>
      </c>
      <c r="S69" s="165">
        <f t="shared" ref="S69:S76" si="59">IFERROR(Q69/L69-1,"-")</f>
        <v>-1</v>
      </c>
      <c r="T69" s="164">
        <f t="shared" ref="T69:T76" si="60">Q69/Q$8</f>
        <v>0</v>
      </c>
      <c r="U69" s="163">
        <v>30426</v>
      </c>
      <c r="V69" s="163">
        <v>2176</v>
      </c>
      <c r="W69" s="163">
        <v>38844</v>
      </c>
      <c r="X69" s="163">
        <v>35609</v>
      </c>
      <c r="Y69" s="163">
        <v>34444</v>
      </c>
      <c r="Z69" s="164">
        <f t="shared" ref="Z69:Z76" si="61">IFERROR(Y69/X69-1,"-")</f>
        <v>-3.2716448088966232E-2</v>
      </c>
      <c r="AA69" s="165">
        <f t="shared" si="54"/>
        <v>0.13205810819693675</v>
      </c>
      <c r="AB69" s="164">
        <f t="shared" ref="AB69:AB76" si="62">Y69/Y$8</f>
        <v>1.0770400722446111E-2</v>
      </c>
    </row>
    <row r="70" spans="1:28" s="56" customFormat="1" x14ac:dyDescent="0.25">
      <c r="B70" s="162" t="s">
        <v>113</v>
      </c>
      <c r="C70" s="163">
        <v>1501</v>
      </c>
      <c r="D70" s="163">
        <v>271</v>
      </c>
      <c r="E70" s="163">
        <v>0</v>
      </c>
      <c r="F70" s="163">
        <v>0</v>
      </c>
      <c r="G70" s="163">
        <v>0</v>
      </c>
      <c r="H70" s="163">
        <v>0</v>
      </c>
      <c r="I70" s="164" t="str">
        <f t="shared" si="55"/>
        <v>-</v>
      </c>
      <c r="J70" s="165">
        <f t="shared" si="56"/>
        <v>-1</v>
      </c>
      <c r="K70" s="164">
        <f t="shared" si="57"/>
        <v>0</v>
      </c>
      <c r="L70" s="163">
        <v>6520</v>
      </c>
      <c r="M70" s="163">
        <v>2038</v>
      </c>
      <c r="N70" s="163">
        <v>1757</v>
      </c>
      <c r="O70" s="163">
        <v>0</v>
      </c>
      <c r="P70" s="163">
        <v>3330</v>
      </c>
      <c r="Q70" s="163">
        <v>0</v>
      </c>
      <c r="R70" s="164">
        <f t="shared" si="58"/>
        <v>-1</v>
      </c>
      <c r="S70" s="165">
        <f t="shared" si="59"/>
        <v>-1</v>
      </c>
      <c r="T70" s="164">
        <f t="shared" si="60"/>
        <v>0</v>
      </c>
      <c r="U70" s="163">
        <v>8021</v>
      </c>
      <c r="V70" s="163">
        <v>1757</v>
      </c>
      <c r="W70" s="163">
        <v>5542</v>
      </c>
      <c r="X70" s="163">
        <v>6459</v>
      </c>
      <c r="Y70" s="163">
        <v>6633</v>
      </c>
      <c r="Z70" s="164">
        <f t="shared" si="61"/>
        <v>2.6939154667905196E-2</v>
      </c>
      <c r="AA70" s="165">
        <f t="shared" si="54"/>
        <v>-0.17304575489340479</v>
      </c>
      <c r="AB70" s="164">
        <f t="shared" si="62"/>
        <v>2.0740932525834701E-3</v>
      </c>
    </row>
    <row r="71" spans="1:28" x14ac:dyDescent="0.25">
      <c r="A71" s="56"/>
      <c r="B71" s="162" t="s">
        <v>116</v>
      </c>
      <c r="C71" s="163">
        <v>1906</v>
      </c>
      <c r="D71" s="163">
        <v>564</v>
      </c>
      <c r="E71" s="163">
        <v>0</v>
      </c>
      <c r="F71" s="163">
        <v>0</v>
      </c>
      <c r="G71" s="163">
        <v>0</v>
      </c>
      <c r="H71" s="163">
        <v>0</v>
      </c>
      <c r="I71" s="164" t="str">
        <f t="shared" si="55"/>
        <v>-</v>
      </c>
      <c r="J71" s="165">
        <f t="shared" si="56"/>
        <v>-1</v>
      </c>
      <c r="K71" s="164">
        <f t="shared" si="57"/>
        <v>0</v>
      </c>
      <c r="L71" s="163">
        <v>5858</v>
      </c>
      <c r="M71" s="163">
        <v>1895</v>
      </c>
      <c r="N71" s="163">
        <v>2662</v>
      </c>
      <c r="O71" s="163">
        <v>0</v>
      </c>
      <c r="P71" s="163">
        <v>2991</v>
      </c>
      <c r="Q71" s="163">
        <v>0</v>
      </c>
      <c r="R71" s="164">
        <f t="shared" si="58"/>
        <v>-1</v>
      </c>
      <c r="S71" s="165">
        <f t="shared" si="59"/>
        <v>-1</v>
      </c>
      <c r="T71" s="164">
        <f t="shared" si="60"/>
        <v>0</v>
      </c>
      <c r="U71" s="163">
        <v>7764</v>
      </c>
      <c r="V71" s="163">
        <v>2662</v>
      </c>
      <c r="W71" s="163">
        <v>11009</v>
      </c>
      <c r="X71" s="163">
        <v>10476</v>
      </c>
      <c r="Y71" s="163">
        <v>13838</v>
      </c>
      <c r="Z71" s="164">
        <f t="shared" si="61"/>
        <v>0.32092401680030536</v>
      </c>
      <c r="AA71" s="165">
        <f t="shared" si="54"/>
        <v>0.78232869654817105</v>
      </c>
      <c r="AB71" s="164">
        <f t="shared" si="62"/>
        <v>4.3270469514925464E-3</v>
      </c>
    </row>
    <row r="72" spans="1:28" x14ac:dyDescent="0.25">
      <c r="A72" s="56"/>
      <c r="B72" s="162" t="s">
        <v>123</v>
      </c>
      <c r="C72" s="163">
        <v>78</v>
      </c>
      <c r="D72" s="163">
        <v>22</v>
      </c>
      <c r="E72" s="163">
        <v>0</v>
      </c>
      <c r="F72" s="163">
        <v>0</v>
      </c>
      <c r="G72" s="163">
        <v>0</v>
      </c>
      <c r="H72" s="163">
        <v>0</v>
      </c>
      <c r="I72" s="164" t="str">
        <f t="shared" si="55"/>
        <v>-</v>
      </c>
      <c r="J72" s="165">
        <f t="shared" si="56"/>
        <v>-1</v>
      </c>
      <c r="K72" s="164">
        <f t="shared" si="57"/>
        <v>0</v>
      </c>
      <c r="L72" s="163">
        <v>1189</v>
      </c>
      <c r="M72" s="163">
        <v>228</v>
      </c>
      <c r="N72" s="163">
        <v>658</v>
      </c>
      <c r="O72" s="163">
        <v>0</v>
      </c>
      <c r="P72" s="163">
        <v>1135</v>
      </c>
      <c r="Q72" s="163">
        <v>0</v>
      </c>
      <c r="R72" s="164">
        <f t="shared" si="58"/>
        <v>-1</v>
      </c>
      <c r="S72" s="165">
        <f t="shared" si="59"/>
        <v>-1</v>
      </c>
      <c r="T72" s="164">
        <f t="shared" si="60"/>
        <v>0</v>
      </c>
      <c r="U72" s="163">
        <v>1267</v>
      </c>
      <c r="V72" s="163">
        <v>658</v>
      </c>
      <c r="W72" s="163">
        <v>1360</v>
      </c>
      <c r="X72" s="163">
        <v>2515</v>
      </c>
      <c r="Y72" s="163">
        <v>3267</v>
      </c>
      <c r="Z72" s="164">
        <f t="shared" si="61"/>
        <v>0.29900596421471182</v>
      </c>
      <c r="AA72" s="165">
        <f t="shared" si="54"/>
        <v>1.5785319652722967</v>
      </c>
      <c r="AB72" s="164">
        <f t="shared" si="62"/>
        <v>1.0215683184366345E-3</v>
      </c>
    </row>
    <row r="73" spans="1:28" x14ac:dyDescent="0.25">
      <c r="A73" s="56"/>
      <c r="B73" s="162" t="s">
        <v>119</v>
      </c>
      <c r="C73" s="163">
        <v>0</v>
      </c>
      <c r="D73" s="163">
        <v>0</v>
      </c>
      <c r="E73" s="163">
        <v>0</v>
      </c>
      <c r="F73" s="163">
        <v>0</v>
      </c>
      <c r="G73" s="163">
        <v>0</v>
      </c>
      <c r="H73" s="163">
        <v>0</v>
      </c>
      <c r="I73" s="164" t="str">
        <f t="shared" si="55"/>
        <v>-</v>
      </c>
      <c r="J73" s="165" t="str">
        <f t="shared" si="56"/>
        <v>-</v>
      </c>
      <c r="K73" s="164">
        <f t="shared" si="57"/>
        <v>0</v>
      </c>
      <c r="L73" s="163">
        <v>1598</v>
      </c>
      <c r="M73" s="163">
        <v>591</v>
      </c>
      <c r="N73" s="163">
        <v>763</v>
      </c>
      <c r="O73" s="163">
        <v>0</v>
      </c>
      <c r="P73" s="163">
        <v>981</v>
      </c>
      <c r="Q73" s="163">
        <v>0</v>
      </c>
      <c r="R73" s="164">
        <f t="shared" si="58"/>
        <v>-1</v>
      </c>
      <c r="S73" s="165">
        <f t="shared" si="59"/>
        <v>-1</v>
      </c>
      <c r="T73" s="164">
        <f t="shared" si="60"/>
        <v>0</v>
      </c>
      <c r="U73" s="163">
        <v>1598</v>
      </c>
      <c r="V73" s="163">
        <v>763</v>
      </c>
      <c r="W73" s="163">
        <v>2196</v>
      </c>
      <c r="X73" s="163">
        <v>1917</v>
      </c>
      <c r="Y73" s="163">
        <v>2865</v>
      </c>
      <c r="Z73" s="164">
        <f t="shared" si="61"/>
        <v>0.49452269170579033</v>
      </c>
      <c r="AA73" s="165">
        <f t="shared" si="54"/>
        <v>0.79286608260325409</v>
      </c>
      <c r="AB73" s="164">
        <f t="shared" si="62"/>
        <v>8.9586569706793942E-4</v>
      </c>
    </row>
    <row r="74" spans="1:28" x14ac:dyDescent="0.25">
      <c r="A74" s="56"/>
      <c r="B74" s="162" t="s">
        <v>128</v>
      </c>
      <c r="C74" s="163">
        <v>165</v>
      </c>
      <c r="D74" s="163">
        <v>83</v>
      </c>
      <c r="E74" s="163">
        <v>0</v>
      </c>
      <c r="F74" s="163">
        <v>0</v>
      </c>
      <c r="G74" s="163">
        <v>0</v>
      </c>
      <c r="H74" s="163">
        <v>0</v>
      </c>
      <c r="I74" s="164" t="str">
        <f t="shared" si="55"/>
        <v>-</v>
      </c>
      <c r="J74" s="165">
        <f t="shared" si="56"/>
        <v>-1</v>
      </c>
      <c r="K74" s="164">
        <f t="shared" si="57"/>
        <v>0</v>
      </c>
      <c r="L74" s="163">
        <v>1018</v>
      </c>
      <c r="M74" s="163">
        <v>551</v>
      </c>
      <c r="N74" s="163">
        <v>22</v>
      </c>
      <c r="O74" s="163">
        <v>0</v>
      </c>
      <c r="P74" s="163">
        <v>30</v>
      </c>
      <c r="Q74" s="163">
        <v>0</v>
      </c>
      <c r="R74" s="164">
        <f t="shared" si="58"/>
        <v>-1</v>
      </c>
      <c r="S74" s="165">
        <f t="shared" si="59"/>
        <v>-1</v>
      </c>
      <c r="T74" s="164">
        <f t="shared" si="60"/>
        <v>0</v>
      </c>
      <c r="U74" s="163">
        <v>1183</v>
      </c>
      <c r="V74" s="163">
        <v>22</v>
      </c>
      <c r="W74" s="163">
        <v>897</v>
      </c>
      <c r="X74" s="163">
        <v>3209</v>
      </c>
      <c r="Y74" s="163">
        <v>1645</v>
      </c>
      <c r="Z74" s="164">
        <f t="shared" si="61"/>
        <v>-0.4873792458709878</v>
      </c>
      <c r="AA74" s="165">
        <f t="shared" si="54"/>
        <v>0.39053254437869822</v>
      </c>
      <c r="AB74" s="164">
        <f t="shared" si="62"/>
        <v>5.1438012973010832E-4</v>
      </c>
    </row>
    <row r="75" spans="1:28" x14ac:dyDescent="0.25">
      <c r="A75" s="56"/>
      <c r="B75" s="162" t="s">
        <v>131</v>
      </c>
      <c r="C75" s="163">
        <v>111</v>
      </c>
      <c r="D75" s="163">
        <v>63</v>
      </c>
      <c r="E75" s="163">
        <v>0</v>
      </c>
      <c r="F75" s="163">
        <v>0</v>
      </c>
      <c r="G75" s="163">
        <v>0</v>
      </c>
      <c r="H75" s="163">
        <v>0</v>
      </c>
      <c r="I75" s="164" t="str">
        <f t="shared" si="55"/>
        <v>-</v>
      </c>
      <c r="J75" s="165">
        <f t="shared" si="56"/>
        <v>-1</v>
      </c>
      <c r="K75" s="164">
        <f t="shared" si="57"/>
        <v>0</v>
      </c>
      <c r="L75" s="163">
        <v>1227</v>
      </c>
      <c r="M75" s="163">
        <v>710</v>
      </c>
      <c r="N75" s="163">
        <v>7</v>
      </c>
      <c r="O75" s="163">
        <v>0</v>
      </c>
      <c r="P75" s="163">
        <v>42</v>
      </c>
      <c r="Q75" s="163">
        <v>0</v>
      </c>
      <c r="R75" s="164">
        <f t="shared" si="58"/>
        <v>-1</v>
      </c>
      <c r="S75" s="165">
        <f t="shared" si="59"/>
        <v>-1</v>
      </c>
      <c r="T75" s="164">
        <f t="shared" si="60"/>
        <v>0</v>
      </c>
      <c r="U75" s="163">
        <v>1338</v>
      </c>
      <c r="V75" s="163">
        <v>7</v>
      </c>
      <c r="W75" s="163">
        <v>291</v>
      </c>
      <c r="X75" s="163">
        <v>930</v>
      </c>
      <c r="Y75" s="163">
        <v>205</v>
      </c>
      <c r="Z75" s="164">
        <f t="shared" si="61"/>
        <v>-0.77956989247311825</v>
      </c>
      <c r="AA75" s="165">
        <f t="shared" si="54"/>
        <v>-0.84678624813153958</v>
      </c>
      <c r="AB75" s="164">
        <f t="shared" si="62"/>
        <v>6.4102083036274895E-5</v>
      </c>
    </row>
    <row r="76" spans="1:28" x14ac:dyDescent="0.25">
      <c r="A76" s="56"/>
      <c r="B76" s="168" t="s">
        <v>145</v>
      </c>
      <c r="C76" s="169">
        <f t="shared" ref="C76:H76" si="63">C68-SUM(C69:C75)</f>
        <v>3467</v>
      </c>
      <c r="D76" s="169">
        <f t="shared" si="63"/>
        <v>623</v>
      </c>
      <c r="E76" s="169">
        <f t="shared" si="63"/>
        <v>0</v>
      </c>
      <c r="F76" s="169">
        <f t="shared" si="63"/>
        <v>0</v>
      </c>
      <c r="G76" s="169">
        <f t="shared" si="63"/>
        <v>0</v>
      </c>
      <c r="H76" s="169">
        <f t="shared" si="63"/>
        <v>0</v>
      </c>
      <c r="I76" s="170" t="str">
        <f t="shared" si="55"/>
        <v>-</v>
      </c>
      <c r="J76" s="171">
        <f t="shared" si="56"/>
        <v>-1</v>
      </c>
      <c r="K76" s="170">
        <f t="shared" si="57"/>
        <v>0</v>
      </c>
      <c r="L76" s="169">
        <f t="shared" ref="L76:Q76" si="64">L68-SUM(L69:L75)</f>
        <v>13863</v>
      </c>
      <c r="M76" s="169">
        <f t="shared" si="64"/>
        <v>3826</v>
      </c>
      <c r="N76" s="169">
        <f t="shared" si="64"/>
        <v>5620</v>
      </c>
      <c r="O76" s="169">
        <f t="shared" si="64"/>
        <v>0</v>
      </c>
      <c r="P76" s="169">
        <f t="shared" si="64"/>
        <v>13767</v>
      </c>
      <c r="Q76" s="169">
        <f t="shared" si="64"/>
        <v>0</v>
      </c>
      <c r="R76" s="170">
        <f t="shared" si="58"/>
        <v>-1</v>
      </c>
      <c r="S76" s="171">
        <f t="shared" si="59"/>
        <v>-1</v>
      </c>
      <c r="T76" s="170">
        <f t="shared" si="60"/>
        <v>0</v>
      </c>
      <c r="U76" s="169">
        <f>U68-SUM(U69:U75)</f>
        <v>17330</v>
      </c>
      <c r="V76" s="169">
        <f>V68-SUM(V69:V75)</f>
        <v>5620</v>
      </c>
      <c r="W76" s="169">
        <f>W68-SUM(W69:W75)</f>
        <v>21848</v>
      </c>
      <c r="X76" s="169">
        <f>X68-SUM(X69:X75)</f>
        <v>32028</v>
      </c>
      <c r="Y76" s="169">
        <f>Y68-SUM(Y69:Y75)</f>
        <v>36605</v>
      </c>
      <c r="Z76" s="170">
        <f t="shared" si="61"/>
        <v>0.14290620706881474</v>
      </c>
      <c r="AA76" s="171">
        <f t="shared" si="54"/>
        <v>1.1122331217541834</v>
      </c>
      <c r="AB76" s="170">
        <f t="shared" si="62"/>
        <v>1.1446130485574843E-2</v>
      </c>
    </row>
    <row r="77" spans="1:28" x14ac:dyDescent="0.25">
      <c r="A77" s="56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  <c r="R77" s="151"/>
      <c r="S77" s="151"/>
      <c r="T77" s="151"/>
      <c r="U77" s="151"/>
      <c r="V77" s="151"/>
      <c r="W77" s="151"/>
      <c r="X77" s="151"/>
      <c r="Y77" s="151"/>
      <c r="Z77" s="151"/>
      <c r="AA77" s="151"/>
      <c r="AB77" s="151"/>
    </row>
    <row r="78" spans="1:28" x14ac:dyDescent="0.25">
      <c r="A78" s="56"/>
      <c r="B78" s="154" t="s">
        <v>68</v>
      </c>
      <c r="C78" s="176">
        <f t="shared" ref="C78:H78" si="65">C79+C82</f>
        <v>99189</v>
      </c>
      <c r="D78" s="176">
        <f t="shared" si="65"/>
        <v>27254</v>
      </c>
      <c r="E78" s="176">
        <f t="shared" si="65"/>
        <v>43215</v>
      </c>
      <c r="F78" s="176">
        <f t="shared" si="65"/>
        <v>75459</v>
      </c>
      <c r="G78" s="176">
        <f t="shared" si="65"/>
        <v>77593</v>
      </c>
      <c r="H78" s="176">
        <f t="shared" si="65"/>
        <v>87151</v>
      </c>
      <c r="I78" s="177">
        <f>IFERROR(H78/G78-1,"-")</f>
        <v>0.1231812148003042</v>
      </c>
      <c r="J78" s="177">
        <f>IFERROR(H78/C78-1,"-")</f>
        <v>-0.12136426418252022</v>
      </c>
      <c r="K78" s="177">
        <f>H78/H$8</f>
        <v>0.15468431627299384</v>
      </c>
      <c r="L78" s="176">
        <f t="shared" ref="L78:Q78" si="66">L79+L82</f>
        <v>374546</v>
      </c>
      <c r="M78" s="176">
        <f t="shared" si="66"/>
        <v>120222</v>
      </c>
      <c r="N78" s="176">
        <f t="shared" si="66"/>
        <v>124348</v>
      </c>
      <c r="O78" s="176">
        <f t="shared" si="66"/>
        <v>348211</v>
      </c>
      <c r="P78" s="176">
        <f t="shared" si="66"/>
        <v>409555</v>
      </c>
      <c r="Q78" s="176">
        <f t="shared" si="66"/>
        <v>470041</v>
      </c>
      <c r="R78" s="177">
        <f>IFERROR(Q78/P78-1,"-")</f>
        <v>0.14768712382952232</v>
      </c>
      <c r="S78" s="177">
        <f>IFERROR(Q78/L78-1,"-")</f>
        <v>0.25496200733688257</v>
      </c>
      <c r="T78" s="177">
        <f>Q78/Q$8</f>
        <v>0.17840995182592351</v>
      </c>
      <c r="U78" s="176">
        <f>U79+U82</f>
        <v>473735</v>
      </c>
      <c r="V78" s="176">
        <f>V79+V82</f>
        <v>167563</v>
      </c>
      <c r="W78" s="176">
        <f>W79+W82</f>
        <v>423670</v>
      </c>
      <c r="X78" s="176">
        <f>X79+X82</f>
        <v>487148</v>
      </c>
      <c r="Y78" s="176">
        <f>Y79+Y82</f>
        <v>557192</v>
      </c>
      <c r="Z78" s="177">
        <f>IFERROR(Y78/X78-1,"-")</f>
        <v>0.14378381929105744</v>
      </c>
      <c r="AA78" s="177">
        <f t="shared" ref="AA78:AA90" si="67">IFERROR(Y78/U78-1,"-")</f>
        <v>0.17616811086366857</v>
      </c>
      <c r="AB78" s="177">
        <f>Y78/Y$8</f>
        <v>0.17423008707877113</v>
      </c>
    </row>
    <row r="79" spans="1:28" x14ac:dyDescent="0.25">
      <c r="A79" s="56"/>
      <c r="B79" s="157" t="s">
        <v>97</v>
      </c>
      <c r="C79" s="158">
        <v>45443</v>
      </c>
      <c r="D79" s="158">
        <v>10700</v>
      </c>
      <c r="E79" s="158">
        <v>26508</v>
      </c>
      <c r="F79" s="158">
        <v>39701</v>
      </c>
      <c r="G79" s="158">
        <v>39900</v>
      </c>
      <c r="H79" s="158">
        <v>43179</v>
      </c>
      <c r="I79" s="159">
        <f>IFERROR(H79/G79-1,"-")</f>
        <v>8.2180451127819465E-2</v>
      </c>
      <c r="J79" s="160">
        <f>IFERROR(H79/C79-1,"-")</f>
        <v>-4.9820654446229296E-2</v>
      </c>
      <c r="K79" s="159">
        <f>H79/H$8</f>
        <v>7.6638410257502509E-2</v>
      </c>
      <c r="L79" s="158">
        <v>175043</v>
      </c>
      <c r="M79" s="158">
        <v>52662</v>
      </c>
      <c r="N79" s="158">
        <v>75017</v>
      </c>
      <c r="O79" s="158">
        <v>177815</v>
      </c>
      <c r="P79" s="158">
        <v>185055</v>
      </c>
      <c r="Q79" s="158">
        <v>194018</v>
      </c>
      <c r="R79" s="159">
        <f>IFERROR(Q79/P79-1,"-")</f>
        <v>4.8434249277241825E-2</v>
      </c>
      <c r="S79" s="160">
        <f>IFERROR(Q79/L79-1,"-")</f>
        <v>0.10840193552441391</v>
      </c>
      <c r="T79" s="159">
        <f>Q79/Q$8</f>
        <v>7.3641963218872453E-2</v>
      </c>
      <c r="U79" s="158">
        <v>220486</v>
      </c>
      <c r="V79" s="158">
        <v>101525</v>
      </c>
      <c r="W79" s="158">
        <v>217516</v>
      </c>
      <c r="X79" s="158">
        <v>224955</v>
      </c>
      <c r="Y79" s="158">
        <v>237197</v>
      </c>
      <c r="Z79" s="159">
        <f>IFERROR(Y79/X79-1,"-")</f>
        <v>5.441977284345767E-2</v>
      </c>
      <c r="AA79" s="160">
        <f t="shared" si="67"/>
        <v>7.5791660241466552E-2</v>
      </c>
      <c r="AB79" s="159">
        <f>Y79/Y$8</f>
        <v>7.4169862390025834E-2</v>
      </c>
    </row>
    <row r="80" spans="1:28" x14ac:dyDescent="0.25">
      <c r="A80" s="56"/>
      <c r="B80" s="162" t="s">
        <v>103</v>
      </c>
      <c r="C80" s="163">
        <v>15514</v>
      </c>
      <c r="D80" s="163">
        <v>4497</v>
      </c>
      <c r="E80" s="163">
        <v>16691</v>
      </c>
      <c r="F80" s="163">
        <v>24487</v>
      </c>
      <c r="G80" s="163">
        <v>25295</v>
      </c>
      <c r="H80" s="163">
        <v>22887</v>
      </c>
      <c r="I80" s="164">
        <f>IFERROR(H80/G80-1,"-")</f>
        <v>-9.5196679185609812E-2</v>
      </c>
      <c r="J80" s="165">
        <f>IFERROR(H80/C80-1,"-")</f>
        <v>0.47524816294959393</v>
      </c>
      <c r="K80" s="164">
        <f>H80/H$8</f>
        <v>4.0622137973632087E-2</v>
      </c>
      <c r="L80" s="163">
        <v>22398</v>
      </c>
      <c r="M80" s="163">
        <v>8348</v>
      </c>
      <c r="N80" s="163">
        <v>16350</v>
      </c>
      <c r="O80" s="163">
        <v>27645</v>
      </c>
      <c r="P80" s="163">
        <v>23534</v>
      </c>
      <c r="Q80" s="163">
        <v>35427</v>
      </c>
      <c r="R80" s="164">
        <f>IFERROR(Q80/P80-1,"-")</f>
        <v>0.50535395597858423</v>
      </c>
      <c r="S80" s="165">
        <f>IFERROR(Q80/L80-1,"-")</f>
        <v>0.58170372354674527</v>
      </c>
      <c r="T80" s="164">
        <f>Q80/Q$8</f>
        <v>1.344676180021954E-2</v>
      </c>
      <c r="U80" s="163">
        <v>37912</v>
      </c>
      <c r="V80" s="163">
        <v>33041</v>
      </c>
      <c r="W80" s="163">
        <v>52132</v>
      </c>
      <c r="X80" s="163">
        <v>48829</v>
      </c>
      <c r="Y80" s="163">
        <v>58314</v>
      </c>
      <c r="Z80" s="164">
        <f>IFERROR(Y80/X80-1,"-")</f>
        <v>0.19424931905220255</v>
      </c>
      <c r="AA80" s="165">
        <f t="shared" si="67"/>
        <v>0.53814095800801853</v>
      </c>
      <c r="AB80" s="164">
        <f>Y80/Y$8</f>
        <v>1.8234384732572363E-2</v>
      </c>
    </row>
    <row r="81" spans="1:28" x14ac:dyDescent="0.25">
      <c r="A81" s="56"/>
      <c r="B81" s="162" t="s">
        <v>100</v>
      </c>
      <c r="C81" s="163">
        <v>29929</v>
      </c>
      <c r="D81" s="163">
        <v>6203</v>
      </c>
      <c r="E81" s="163">
        <v>9817</v>
      </c>
      <c r="F81" s="163">
        <v>15214</v>
      </c>
      <c r="G81" s="163">
        <v>14605</v>
      </c>
      <c r="H81" s="163">
        <v>20292</v>
      </c>
      <c r="I81" s="164">
        <f>IFERROR(H81/G81-1,"-")</f>
        <v>0.38938719616569673</v>
      </c>
      <c r="J81" s="165">
        <f>IFERROR(H81/C81-1,"-")</f>
        <v>-0.32199538908750713</v>
      </c>
      <c r="K81" s="164">
        <f>H81/H$8</f>
        <v>3.6016272283870415E-2</v>
      </c>
      <c r="L81" s="163">
        <v>152645</v>
      </c>
      <c r="M81" s="163">
        <v>44314</v>
      </c>
      <c r="N81" s="163">
        <v>58667</v>
      </c>
      <c r="O81" s="163">
        <v>150170</v>
      </c>
      <c r="P81" s="163">
        <v>161521</v>
      </c>
      <c r="Q81" s="163">
        <v>158591</v>
      </c>
      <c r="R81" s="164">
        <f>IFERROR(Q81/P81-1,"-")</f>
        <v>-1.814005609177749E-2</v>
      </c>
      <c r="S81" s="165">
        <f>IFERROR(Q81/L81-1,"-")</f>
        <v>3.8953126535425264E-2</v>
      </c>
      <c r="T81" s="164">
        <f>Q81/Q$8</f>
        <v>6.0195201418652915E-2</v>
      </c>
      <c r="U81" s="163">
        <v>182574</v>
      </c>
      <c r="V81" s="163">
        <v>68484</v>
      </c>
      <c r="W81" s="163">
        <v>165384</v>
      </c>
      <c r="X81" s="163">
        <v>176126</v>
      </c>
      <c r="Y81" s="163">
        <v>178883</v>
      </c>
      <c r="Z81" s="164">
        <f>IFERROR(Y81/X81-1,"-")</f>
        <v>1.565356619692726E-2</v>
      </c>
      <c r="AA81" s="165">
        <f t="shared" si="67"/>
        <v>-2.0216460175052298E-2</v>
      </c>
      <c r="AB81" s="164">
        <f>Y81/Y$8</f>
        <v>5.5935477657453478E-2</v>
      </c>
    </row>
    <row r="82" spans="1:28" x14ac:dyDescent="0.25">
      <c r="A82" s="56"/>
      <c r="B82" s="157" t="s">
        <v>107</v>
      </c>
      <c r="C82" s="158">
        <v>53746</v>
      </c>
      <c r="D82" s="158">
        <v>16554</v>
      </c>
      <c r="E82" s="158">
        <v>16707</v>
      </c>
      <c r="F82" s="158">
        <v>35758</v>
      </c>
      <c r="G82" s="158">
        <v>37693</v>
      </c>
      <c r="H82" s="158">
        <v>43972</v>
      </c>
      <c r="I82" s="159">
        <f>IFERROR(H82/G82-1,"-")</f>
        <v>0.16658265460430322</v>
      </c>
      <c r="J82" s="160">
        <f>IFERROR(H82/C82-1,"-")</f>
        <v>-0.18185539388977789</v>
      </c>
      <c r="K82" s="159">
        <f>H82/H$8</f>
        <v>7.8045906015491329E-2</v>
      </c>
      <c r="L82" s="158">
        <v>199503</v>
      </c>
      <c r="M82" s="158">
        <v>67560</v>
      </c>
      <c r="N82" s="158">
        <v>49331</v>
      </c>
      <c r="O82" s="158">
        <v>170396</v>
      </c>
      <c r="P82" s="158">
        <v>224500</v>
      </c>
      <c r="Q82" s="158">
        <v>276023</v>
      </c>
      <c r="R82" s="159">
        <f>IFERROR(Q82/P82-1,"-")</f>
        <v>0.2295011135857461</v>
      </c>
      <c r="S82" s="160">
        <f>IFERROR(Q82/L82-1,"-")</f>
        <v>0.38355312952687437</v>
      </c>
      <c r="T82" s="159">
        <f>Q82/Q$8</f>
        <v>0.10476798860705105</v>
      </c>
      <c r="U82" s="158">
        <v>253249</v>
      </c>
      <c r="V82" s="158">
        <v>66038</v>
      </c>
      <c r="W82" s="158">
        <v>206154</v>
      </c>
      <c r="X82" s="158">
        <v>262193</v>
      </c>
      <c r="Y82" s="158">
        <v>319995</v>
      </c>
      <c r="Z82" s="159">
        <f>IFERROR(Y82/X82-1,"-")</f>
        <v>0.22045592368980094</v>
      </c>
      <c r="AA82" s="160">
        <f t="shared" si="67"/>
        <v>0.26355878996560689</v>
      </c>
      <c r="AB82" s="159">
        <f>Y82/Y$8</f>
        <v>0.1000602246887453</v>
      </c>
    </row>
    <row r="83" spans="1:28" s="56" customFormat="1" x14ac:dyDescent="0.25">
      <c r="B83" s="162" t="s">
        <v>110</v>
      </c>
      <c r="C83" s="163">
        <v>6978</v>
      </c>
      <c r="D83" s="163">
        <v>2224</v>
      </c>
      <c r="E83" s="163">
        <v>1949</v>
      </c>
      <c r="F83" s="163">
        <v>4027</v>
      </c>
      <c r="G83" s="163">
        <v>5120</v>
      </c>
      <c r="H83" s="163">
        <v>6588</v>
      </c>
      <c r="I83" s="164">
        <f t="shared" ref="I83:I90" si="68">IFERROR(H83/G83-1,"-")</f>
        <v>0.28671874999999991</v>
      </c>
      <c r="J83" s="165">
        <f t="shared" ref="J83:J90" si="69">IFERROR(H83/C83-1,"-")</f>
        <v>-5.5889939810834011E-2</v>
      </c>
      <c r="K83" s="164">
        <f t="shared" ref="K83:K90" si="70">H83/H$8</f>
        <v>1.1693041681753316E-2</v>
      </c>
      <c r="L83" s="163">
        <v>39428</v>
      </c>
      <c r="M83" s="163">
        <v>13920</v>
      </c>
      <c r="N83" s="163">
        <v>3523</v>
      </c>
      <c r="O83" s="163">
        <v>40046</v>
      </c>
      <c r="P83" s="163">
        <v>52990</v>
      </c>
      <c r="Q83" s="163">
        <v>64151</v>
      </c>
      <c r="R83" s="164">
        <f t="shared" ref="R83:R90" si="71">IFERROR(Q83/P83-1,"-")</f>
        <v>0.21062464615965282</v>
      </c>
      <c r="S83" s="165">
        <f t="shared" ref="S83:S90" si="72">IFERROR(Q83/L83-1,"-")</f>
        <v>0.62704169625646755</v>
      </c>
      <c r="T83" s="164">
        <f t="shared" ref="T83:T90" si="73">Q83/Q$8</f>
        <v>2.4349315952405894E-2</v>
      </c>
      <c r="U83" s="163">
        <v>46406</v>
      </c>
      <c r="V83" s="163">
        <v>5472</v>
      </c>
      <c r="W83" s="163">
        <v>44073</v>
      </c>
      <c r="X83" s="163">
        <v>58110</v>
      </c>
      <c r="Y83" s="163">
        <v>70739</v>
      </c>
      <c r="Z83" s="164">
        <f t="shared" ref="Z83:Z90" si="74">IFERROR(Y83/X83-1,"-")</f>
        <v>0.21732920323524341</v>
      </c>
      <c r="AA83" s="165">
        <f t="shared" si="67"/>
        <v>0.52435029953023315</v>
      </c>
      <c r="AB83" s="164">
        <f t="shared" ref="AB83:AB90" si="75">Y83/Y$8</f>
        <v>2.2119596350746586E-2</v>
      </c>
    </row>
    <row r="84" spans="1:28" s="56" customFormat="1" x14ac:dyDescent="0.25">
      <c r="B84" s="162" t="s">
        <v>113</v>
      </c>
      <c r="C84" s="163">
        <v>14550</v>
      </c>
      <c r="D84" s="163">
        <v>4799</v>
      </c>
      <c r="E84" s="163">
        <v>3436</v>
      </c>
      <c r="F84" s="163">
        <v>8884</v>
      </c>
      <c r="G84" s="163">
        <v>10047</v>
      </c>
      <c r="H84" s="163">
        <v>10506</v>
      </c>
      <c r="I84" s="164">
        <f t="shared" si="68"/>
        <v>4.5685279187817285E-2</v>
      </c>
      <c r="J84" s="165">
        <f t="shared" si="69"/>
        <v>-0.27793814432989694</v>
      </c>
      <c r="K84" s="164">
        <f t="shared" si="70"/>
        <v>1.8647100168260527E-2</v>
      </c>
      <c r="L84" s="163">
        <v>87341</v>
      </c>
      <c r="M84" s="163">
        <v>25360</v>
      </c>
      <c r="N84" s="163">
        <v>13631</v>
      </c>
      <c r="O84" s="163">
        <v>57389</v>
      </c>
      <c r="P84" s="163">
        <v>67461</v>
      </c>
      <c r="Q84" s="163">
        <v>75520</v>
      </c>
      <c r="R84" s="164">
        <f t="shared" si="71"/>
        <v>0.11946161485895557</v>
      </c>
      <c r="S84" s="165">
        <f t="shared" si="72"/>
        <v>-0.13534308056926303</v>
      </c>
      <c r="T84" s="164">
        <f t="shared" si="73"/>
        <v>2.8664562371992535E-2</v>
      </c>
      <c r="U84" s="163">
        <v>101891</v>
      </c>
      <c r="V84" s="163">
        <v>17067</v>
      </c>
      <c r="W84" s="163">
        <v>66273</v>
      </c>
      <c r="X84" s="163">
        <v>77508</v>
      </c>
      <c r="Y84" s="163">
        <v>86026</v>
      </c>
      <c r="Z84" s="164">
        <f t="shared" si="74"/>
        <v>0.1098983330752954</v>
      </c>
      <c r="AA84" s="165">
        <f t="shared" si="67"/>
        <v>-0.15570560697215652</v>
      </c>
      <c r="AB84" s="164">
        <f t="shared" si="75"/>
        <v>2.6899735586724802E-2</v>
      </c>
    </row>
    <row r="85" spans="1:28" x14ac:dyDescent="0.25">
      <c r="A85" s="56"/>
      <c r="B85" s="162" t="s">
        <v>116</v>
      </c>
      <c r="C85" s="163">
        <v>3941</v>
      </c>
      <c r="D85" s="163">
        <v>1395</v>
      </c>
      <c r="E85" s="163">
        <v>3495</v>
      </c>
      <c r="F85" s="163">
        <v>4488</v>
      </c>
      <c r="G85" s="163">
        <v>4114</v>
      </c>
      <c r="H85" s="163">
        <v>4421</v>
      </c>
      <c r="I85" s="164">
        <f t="shared" si="68"/>
        <v>7.4623237724841918E-2</v>
      </c>
      <c r="J85" s="165">
        <f t="shared" si="69"/>
        <v>0.12179649835067252</v>
      </c>
      <c r="K85" s="164">
        <f t="shared" si="70"/>
        <v>7.8468332232895285E-3</v>
      </c>
      <c r="L85" s="163">
        <v>11499</v>
      </c>
      <c r="M85" s="163">
        <v>4325</v>
      </c>
      <c r="N85" s="163">
        <v>6321</v>
      </c>
      <c r="O85" s="163">
        <v>14433</v>
      </c>
      <c r="P85" s="163">
        <v>22774</v>
      </c>
      <c r="Q85" s="163">
        <v>35467</v>
      </c>
      <c r="R85" s="164">
        <f t="shared" si="71"/>
        <v>0.55734609642574862</v>
      </c>
      <c r="S85" s="165">
        <f t="shared" si="72"/>
        <v>2.0843551613183755</v>
      </c>
      <c r="T85" s="164">
        <f t="shared" si="73"/>
        <v>1.3461944301475891E-2</v>
      </c>
      <c r="U85" s="163">
        <v>15440</v>
      </c>
      <c r="V85" s="163">
        <v>9816</v>
      </c>
      <c r="W85" s="163">
        <v>18921</v>
      </c>
      <c r="X85" s="163">
        <v>26888</v>
      </c>
      <c r="Y85" s="163">
        <v>39888</v>
      </c>
      <c r="Z85" s="164">
        <f t="shared" si="74"/>
        <v>0.48348705742338582</v>
      </c>
      <c r="AA85" s="165">
        <f t="shared" si="67"/>
        <v>1.5834196891191712</v>
      </c>
      <c r="AB85" s="164">
        <f t="shared" si="75"/>
        <v>1.2472701893419187E-2</v>
      </c>
    </row>
    <row r="86" spans="1:28" x14ac:dyDescent="0.25">
      <c r="A86" s="56"/>
      <c r="B86" s="162" t="s">
        <v>123</v>
      </c>
      <c r="C86" s="163">
        <v>1516</v>
      </c>
      <c r="D86" s="163">
        <v>246</v>
      </c>
      <c r="E86" s="163">
        <v>345</v>
      </c>
      <c r="F86" s="163">
        <v>845</v>
      </c>
      <c r="G86" s="163">
        <v>806</v>
      </c>
      <c r="H86" s="163">
        <v>1051</v>
      </c>
      <c r="I86" s="164">
        <f t="shared" si="68"/>
        <v>0.30397022332506207</v>
      </c>
      <c r="J86" s="165">
        <f t="shared" si="69"/>
        <v>-0.30672823218997358</v>
      </c>
      <c r="K86" s="164">
        <f t="shared" si="70"/>
        <v>1.8654199768553031E-3</v>
      </c>
      <c r="L86" s="163">
        <v>3240</v>
      </c>
      <c r="M86" s="163">
        <v>1093</v>
      </c>
      <c r="N86" s="163">
        <v>1428</v>
      </c>
      <c r="O86" s="163">
        <v>3122</v>
      </c>
      <c r="P86" s="163">
        <v>4296</v>
      </c>
      <c r="Q86" s="163">
        <v>8016</v>
      </c>
      <c r="R86" s="164">
        <f t="shared" si="71"/>
        <v>0.86592178770949713</v>
      </c>
      <c r="S86" s="165">
        <f t="shared" si="72"/>
        <v>1.4740740740740739</v>
      </c>
      <c r="T86" s="164">
        <f t="shared" si="73"/>
        <v>3.0425732517729365E-3</v>
      </c>
      <c r="U86" s="163">
        <v>4756</v>
      </c>
      <c r="V86" s="163">
        <v>1773</v>
      </c>
      <c r="W86" s="163">
        <v>3967</v>
      </c>
      <c r="X86" s="163">
        <v>5102</v>
      </c>
      <c r="Y86" s="163">
        <v>9067</v>
      </c>
      <c r="Z86" s="164">
        <f t="shared" si="74"/>
        <v>0.77714621716973742</v>
      </c>
      <c r="AA86" s="165">
        <f t="shared" si="67"/>
        <v>0.90643397813288473</v>
      </c>
      <c r="AB86" s="164">
        <f t="shared" si="75"/>
        <v>2.8351882287312416E-3</v>
      </c>
    </row>
    <row r="87" spans="1:28" x14ac:dyDescent="0.25">
      <c r="A87" s="56"/>
      <c r="B87" s="162" t="s">
        <v>119</v>
      </c>
      <c r="C87" s="163">
        <v>801</v>
      </c>
      <c r="D87" s="163">
        <v>188</v>
      </c>
      <c r="E87" s="163">
        <v>331</v>
      </c>
      <c r="F87" s="163">
        <v>685</v>
      </c>
      <c r="G87" s="163">
        <v>543</v>
      </c>
      <c r="H87" s="163">
        <v>562</v>
      </c>
      <c r="I87" s="164">
        <f t="shared" si="68"/>
        <v>3.4990791896869267E-2</v>
      </c>
      <c r="J87" s="165">
        <f t="shared" si="69"/>
        <v>-0.29837702871410732</v>
      </c>
      <c r="K87" s="164">
        <f t="shared" si="70"/>
        <v>9.9749384109674619E-4</v>
      </c>
      <c r="L87" s="163">
        <v>3623</v>
      </c>
      <c r="M87" s="163">
        <v>1411</v>
      </c>
      <c r="N87" s="163">
        <v>1899</v>
      </c>
      <c r="O87" s="163">
        <v>2962</v>
      </c>
      <c r="P87" s="163">
        <v>4028</v>
      </c>
      <c r="Q87" s="163">
        <v>5211</v>
      </c>
      <c r="R87" s="164">
        <f t="shared" si="71"/>
        <v>0.29369414101290969</v>
      </c>
      <c r="S87" s="165">
        <f t="shared" si="72"/>
        <v>0.4383107921611924</v>
      </c>
      <c r="T87" s="164">
        <f t="shared" si="73"/>
        <v>1.9779003511712539E-3</v>
      </c>
      <c r="U87" s="163">
        <v>4424</v>
      </c>
      <c r="V87" s="163">
        <v>2230</v>
      </c>
      <c r="W87" s="163">
        <v>3647</v>
      </c>
      <c r="X87" s="163">
        <v>4571</v>
      </c>
      <c r="Y87" s="163">
        <v>5773</v>
      </c>
      <c r="Z87" s="164">
        <f t="shared" si="74"/>
        <v>0.26296215270181578</v>
      </c>
      <c r="AA87" s="165">
        <f t="shared" si="67"/>
        <v>0.30492766726943943</v>
      </c>
      <c r="AB87" s="164">
        <f t="shared" si="75"/>
        <v>1.8051771969190976E-3</v>
      </c>
    </row>
    <row r="88" spans="1:28" x14ac:dyDescent="0.25">
      <c r="A88" s="56"/>
      <c r="B88" s="162" t="s">
        <v>128</v>
      </c>
      <c r="C88" s="163">
        <v>642</v>
      </c>
      <c r="D88" s="163">
        <v>282</v>
      </c>
      <c r="E88" s="163">
        <v>120</v>
      </c>
      <c r="F88" s="163">
        <v>282</v>
      </c>
      <c r="G88" s="163">
        <v>306</v>
      </c>
      <c r="H88" s="163">
        <v>351</v>
      </c>
      <c r="I88" s="164">
        <f t="shared" si="68"/>
        <v>0.14705882352941169</v>
      </c>
      <c r="J88" s="165">
        <f t="shared" si="69"/>
        <v>-0.45327102803738317</v>
      </c>
      <c r="K88" s="164">
        <f t="shared" si="70"/>
        <v>6.2298992566718495E-4</v>
      </c>
      <c r="L88" s="163">
        <v>1953</v>
      </c>
      <c r="M88" s="163">
        <v>1415</v>
      </c>
      <c r="N88" s="163">
        <v>87</v>
      </c>
      <c r="O88" s="163">
        <v>1710</v>
      </c>
      <c r="P88" s="163">
        <v>2258</v>
      </c>
      <c r="Q88" s="163">
        <v>2196</v>
      </c>
      <c r="R88" s="164">
        <f t="shared" si="71"/>
        <v>-2.7457927369353374E-2</v>
      </c>
      <c r="S88" s="165">
        <f t="shared" si="72"/>
        <v>0.12442396313364057</v>
      </c>
      <c r="T88" s="164">
        <f t="shared" si="73"/>
        <v>8.3351931897372364E-4</v>
      </c>
      <c r="U88" s="163">
        <v>2595</v>
      </c>
      <c r="V88" s="163">
        <v>207</v>
      </c>
      <c r="W88" s="163">
        <v>1992</v>
      </c>
      <c r="X88" s="163">
        <v>2564</v>
      </c>
      <c r="Y88" s="163">
        <v>2547</v>
      </c>
      <c r="Z88" s="164">
        <f t="shared" si="74"/>
        <v>-6.6302652106083881E-3</v>
      </c>
      <c r="AA88" s="165">
        <f t="shared" si="67"/>
        <v>-1.8497109826589586E-2</v>
      </c>
      <c r="AB88" s="164">
        <f t="shared" si="75"/>
        <v>7.9642929508971793E-4</v>
      </c>
    </row>
    <row r="89" spans="1:28" x14ac:dyDescent="0.25">
      <c r="A89" s="56"/>
      <c r="B89" s="162" t="s">
        <v>131</v>
      </c>
      <c r="C89" s="163">
        <v>1559</v>
      </c>
      <c r="D89" s="163">
        <v>389</v>
      </c>
      <c r="E89" s="163">
        <v>139</v>
      </c>
      <c r="F89" s="163">
        <v>417</v>
      </c>
      <c r="G89" s="163">
        <v>408</v>
      </c>
      <c r="H89" s="163">
        <v>387</v>
      </c>
      <c r="I89" s="164">
        <f t="shared" si="68"/>
        <v>-5.1470588235294157E-2</v>
      </c>
      <c r="J89" s="165">
        <f t="shared" si="69"/>
        <v>-0.75176395125080187</v>
      </c>
      <c r="K89" s="164">
        <f t="shared" si="70"/>
        <v>6.8688632829971667E-4</v>
      </c>
      <c r="L89" s="163">
        <v>2482</v>
      </c>
      <c r="M89" s="163">
        <v>1895</v>
      </c>
      <c r="N89" s="163">
        <v>147</v>
      </c>
      <c r="O89" s="163">
        <v>1354</v>
      </c>
      <c r="P89" s="163">
        <v>2179</v>
      </c>
      <c r="Q89" s="163">
        <v>2731</v>
      </c>
      <c r="R89" s="164">
        <f t="shared" si="71"/>
        <v>0.25332721431849481</v>
      </c>
      <c r="S89" s="165">
        <f t="shared" si="72"/>
        <v>0.10032232070910552</v>
      </c>
      <c r="T89" s="164">
        <f t="shared" si="73"/>
        <v>1.0365852732774313E-3</v>
      </c>
      <c r="U89" s="163">
        <v>4041</v>
      </c>
      <c r="V89" s="163">
        <v>286</v>
      </c>
      <c r="W89" s="163">
        <v>1771</v>
      </c>
      <c r="X89" s="163">
        <v>2587</v>
      </c>
      <c r="Y89" s="163">
        <v>3118</v>
      </c>
      <c r="Z89" s="164">
        <f t="shared" si="74"/>
        <v>0.20525705450328569</v>
      </c>
      <c r="AA89" s="165">
        <f t="shared" si="67"/>
        <v>-0.2284088097005692</v>
      </c>
      <c r="AB89" s="164">
        <f t="shared" si="75"/>
        <v>9.7497704832734215E-4</v>
      </c>
    </row>
    <row r="90" spans="1:28" x14ac:dyDescent="0.25">
      <c r="A90" s="56"/>
      <c r="B90" s="168" t="s">
        <v>145</v>
      </c>
      <c r="C90" s="169">
        <f t="shared" ref="C90:H90" si="76">C82-SUM(C83:C89)</f>
        <v>23759</v>
      </c>
      <c r="D90" s="169">
        <f t="shared" si="76"/>
        <v>7031</v>
      </c>
      <c r="E90" s="169">
        <f t="shared" si="76"/>
        <v>6892</v>
      </c>
      <c r="F90" s="169">
        <f t="shared" si="76"/>
        <v>16130</v>
      </c>
      <c r="G90" s="169">
        <f t="shared" si="76"/>
        <v>16349</v>
      </c>
      <c r="H90" s="169">
        <f t="shared" si="76"/>
        <v>20106</v>
      </c>
      <c r="I90" s="170">
        <f t="shared" si="68"/>
        <v>0.22979998776683597</v>
      </c>
      <c r="J90" s="171">
        <f t="shared" si="69"/>
        <v>-0.15375226230060191</v>
      </c>
      <c r="K90" s="170">
        <f t="shared" si="70"/>
        <v>3.5686140870269001E-2</v>
      </c>
      <c r="L90" s="169">
        <f t="shared" ref="L90:Q90" si="77">L82-SUM(L83:L89)</f>
        <v>49937</v>
      </c>
      <c r="M90" s="169">
        <f t="shared" si="77"/>
        <v>18141</v>
      </c>
      <c r="N90" s="169">
        <f t="shared" si="77"/>
        <v>22295</v>
      </c>
      <c r="O90" s="169">
        <f t="shared" si="77"/>
        <v>49380</v>
      </c>
      <c r="P90" s="169">
        <f t="shared" si="77"/>
        <v>68514</v>
      </c>
      <c r="Q90" s="169">
        <f t="shared" si="77"/>
        <v>82731</v>
      </c>
      <c r="R90" s="170">
        <f t="shared" si="71"/>
        <v>0.20750503546720389</v>
      </c>
      <c r="S90" s="171">
        <f t="shared" si="72"/>
        <v>0.65670745138874986</v>
      </c>
      <c r="T90" s="170">
        <f t="shared" si="73"/>
        <v>3.1401587785981393E-2</v>
      </c>
      <c r="U90" s="169">
        <f>U82-SUM(U83:U89)</f>
        <v>73696</v>
      </c>
      <c r="V90" s="169">
        <f>V82-SUM(V83:V89)</f>
        <v>29187</v>
      </c>
      <c r="W90" s="169">
        <f>W82-SUM(W83:W89)</f>
        <v>65510</v>
      </c>
      <c r="X90" s="169">
        <f>X82-SUM(X83:X89)</f>
        <v>84863</v>
      </c>
      <c r="Y90" s="169">
        <f>Y82-SUM(Y83:Y89)</f>
        <v>102837</v>
      </c>
      <c r="Z90" s="170">
        <f t="shared" si="74"/>
        <v>0.211800195609394</v>
      </c>
      <c r="AA90" s="171">
        <f t="shared" si="67"/>
        <v>0.39542173252279644</v>
      </c>
      <c r="AB90" s="170">
        <f t="shared" si="75"/>
        <v>3.2156419088787323E-2</v>
      </c>
    </row>
    <row r="91" spans="1:28" x14ac:dyDescent="0.25">
      <c r="A91" s="56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  <c r="R91" s="151"/>
      <c r="S91" s="151"/>
      <c r="T91" s="151"/>
      <c r="U91" s="151"/>
      <c r="V91" s="151"/>
      <c r="W91" s="151"/>
      <c r="X91" s="151"/>
      <c r="Y91" s="151"/>
      <c r="Z91" s="151"/>
      <c r="AA91" s="151"/>
      <c r="AB91" s="151"/>
    </row>
    <row r="92" spans="1:28" x14ac:dyDescent="0.25">
      <c r="A92" s="56"/>
      <c r="B92" s="154" t="s">
        <v>68</v>
      </c>
      <c r="C92" s="176">
        <f t="shared" ref="C92:H92" si="78">C93+C96</f>
        <v>9488</v>
      </c>
      <c r="D92" s="176">
        <f t="shared" si="78"/>
        <v>4061</v>
      </c>
      <c r="E92" s="176">
        <f t="shared" si="78"/>
        <v>0</v>
      </c>
      <c r="F92" s="176">
        <f t="shared" si="78"/>
        <v>2892</v>
      </c>
      <c r="G92" s="176">
        <f t="shared" si="78"/>
        <v>4491</v>
      </c>
      <c r="H92" s="176">
        <f t="shared" si="78"/>
        <v>5405</v>
      </c>
      <c r="I92" s="177">
        <f>IFERROR(H92/G92-1,"-")</f>
        <v>0.20351814740592289</v>
      </c>
      <c r="J92" s="177">
        <f>IFERROR(H92/C92-1,"-")</f>
        <v>-0.43033305227655982</v>
      </c>
      <c r="K92" s="177">
        <f>H92/H$8</f>
        <v>9.5933348952453971E-3</v>
      </c>
      <c r="L92" s="176">
        <f t="shared" ref="L92:Q92" si="79">L93+L96</f>
        <v>29935</v>
      </c>
      <c r="M92" s="176">
        <f t="shared" si="79"/>
        <v>8693</v>
      </c>
      <c r="N92" s="176">
        <f t="shared" si="79"/>
        <v>0</v>
      </c>
      <c r="O92" s="176">
        <f t="shared" si="79"/>
        <v>22120</v>
      </c>
      <c r="P92" s="176">
        <f t="shared" si="79"/>
        <v>30713</v>
      </c>
      <c r="Q92" s="176">
        <f t="shared" si="79"/>
        <v>36372</v>
      </c>
      <c r="R92" s="177">
        <f>IFERROR(Q92/P92-1,"-")</f>
        <v>0.18425422459544816</v>
      </c>
      <c r="S92" s="177">
        <f>IFERROR(Q92/L92-1,"-")</f>
        <v>0.21503257056956748</v>
      </c>
      <c r="T92" s="177">
        <f>Q92/Q$8</f>
        <v>1.3805448392400855E-2</v>
      </c>
      <c r="U92" s="176">
        <f>U93+U96</f>
        <v>39423</v>
      </c>
      <c r="V92" s="176">
        <f>V93+V96</f>
        <v>21073</v>
      </c>
      <c r="W92" s="176">
        <f>W93+W96</f>
        <v>37456</v>
      </c>
      <c r="X92" s="176">
        <f>X93+X96</f>
        <v>44189</v>
      </c>
      <c r="Y92" s="176">
        <f>Y93+Y96</f>
        <v>41777</v>
      </c>
      <c r="Z92" s="177">
        <f>IFERROR(Y92/X92-1,"-")</f>
        <v>-5.4583719930299424E-2</v>
      </c>
      <c r="AA92" s="177">
        <f t="shared" ref="AA92:AA104" si="80">IFERROR(Y92/U92-1,"-")</f>
        <v>5.9711336022119088E-2</v>
      </c>
      <c r="AB92" s="177">
        <f>Y92/Y$8</f>
        <v>1.306337913661686E-2</v>
      </c>
    </row>
    <row r="93" spans="1:28" x14ac:dyDescent="0.25">
      <c r="A93" s="56"/>
      <c r="B93" s="157" t="s">
        <v>97</v>
      </c>
      <c r="C93" s="158">
        <v>6625</v>
      </c>
      <c r="D93" s="158">
        <v>2731</v>
      </c>
      <c r="E93" s="158">
        <v>0</v>
      </c>
      <c r="F93" s="158">
        <v>2345</v>
      </c>
      <c r="G93" s="158">
        <v>3131</v>
      </c>
      <c r="H93" s="158">
        <v>3940</v>
      </c>
      <c r="I93" s="159">
        <f>IFERROR(H93/G93-1,"-")</f>
        <v>0.25838390290641966</v>
      </c>
      <c r="J93" s="160">
        <f>IFERROR(H93/C93-1,"-")</f>
        <v>-0.4052830188679245</v>
      </c>
      <c r="K93" s="159">
        <f>H93/H$8</f>
        <v>6.9931062881159788E-3</v>
      </c>
      <c r="L93" s="158">
        <v>19633</v>
      </c>
      <c r="M93" s="158">
        <v>4723</v>
      </c>
      <c r="N93" s="158">
        <v>0</v>
      </c>
      <c r="O93" s="158">
        <v>15738</v>
      </c>
      <c r="P93" s="158">
        <v>20171</v>
      </c>
      <c r="Q93" s="158">
        <v>22213</v>
      </c>
      <c r="R93" s="159">
        <f>IFERROR(Q93/P93-1,"-")</f>
        <v>0.10123444549105143</v>
      </c>
      <c r="S93" s="160">
        <f>IFERROR(Q93/L93-1,"-")</f>
        <v>0.13141139917485867</v>
      </c>
      <c r="T93" s="159">
        <f>Q93/Q$8</f>
        <v>8.431222510183663E-3</v>
      </c>
      <c r="U93" s="158">
        <v>26258</v>
      </c>
      <c r="V93" s="158">
        <v>13958</v>
      </c>
      <c r="W93" s="158">
        <v>24786</v>
      </c>
      <c r="X93" s="158">
        <v>29860</v>
      </c>
      <c r="Y93" s="158">
        <v>26153</v>
      </c>
      <c r="Z93" s="159">
        <f>IFERROR(Y93/X93-1,"-")</f>
        <v>-0.12414601473543196</v>
      </c>
      <c r="AA93" s="160">
        <f t="shared" si="80"/>
        <v>-3.9987813237870595E-3</v>
      </c>
      <c r="AB93" s="159">
        <f>Y93/Y$8</f>
        <v>8.1778623299887682E-3</v>
      </c>
    </row>
    <row r="94" spans="1:28" x14ac:dyDescent="0.25">
      <c r="A94" s="56"/>
      <c r="B94" s="162" t="s">
        <v>103</v>
      </c>
      <c r="C94" s="163">
        <v>4918</v>
      </c>
      <c r="D94" s="163">
        <v>2063</v>
      </c>
      <c r="E94" s="163">
        <v>0</v>
      </c>
      <c r="F94" s="163">
        <v>1741</v>
      </c>
      <c r="G94" s="163">
        <v>2207</v>
      </c>
      <c r="H94" s="163">
        <v>2841</v>
      </c>
      <c r="I94" s="164">
        <f>IFERROR(H94/G94-1,"-")</f>
        <v>0.28726778432260991</v>
      </c>
      <c r="J94" s="165">
        <f>IFERROR(H94/C94-1,"-")</f>
        <v>-0.42232614884099229</v>
      </c>
      <c r="K94" s="164">
        <f>H94/H$8</f>
        <v>5.0424911077506336E-3</v>
      </c>
      <c r="L94" s="163">
        <v>7992</v>
      </c>
      <c r="M94" s="163">
        <v>2176</v>
      </c>
      <c r="N94" s="163">
        <v>0</v>
      </c>
      <c r="O94" s="163">
        <v>6916</v>
      </c>
      <c r="P94" s="163">
        <v>4680</v>
      </c>
      <c r="Q94" s="163">
        <v>5361</v>
      </c>
      <c r="R94" s="164">
        <f>IFERROR(Q94/P94-1,"-")</f>
        <v>0.14551282051282044</v>
      </c>
      <c r="S94" s="165">
        <f>IFERROR(Q94/L94-1,"-")</f>
        <v>-0.32920420420420415</v>
      </c>
      <c r="T94" s="164">
        <f>Q94/Q$8</f>
        <v>2.0348347308825738E-3</v>
      </c>
      <c r="U94" s="163">
        <v>12910</v>
      </c>
      <c r="V94" s="163">
        <v>7014</v>
      </c>
      <c r="W94" s="163">
        <v>11891</v>
      </c>
      <c r="X94" s="163">
        <v>9535</v>
      </c>
      <c r="Y94" s="163">
        <v>8202</v>
      </c>
      <c r="Z94" s="164">
        <f>IFERROR(Y94/X94-1,"-")</f>
        <v>-0.13980073413738858</v>
      </c>
      <c r="AA94" s="165">
        <f t="shared" si="80"/>
        <v>-0.36467854376452358</v>
      </c>
      <c r="AB94" s="164">
        <f>Y94/Y$8</f>
        <v>2.5647087076269598E-3</v>
      </c>
    </row>
    <row r="95" spans="1:28" x14ac:dyDescent="0.25">
      <c r="A95" s="56"/>
      <c r="B95" s="162" t="s">
        <v>100</v>
      </c>
      <c r="C95" s="163">
        <v>1707</v>
      </c>
      <c r="D95" s="163">
        <v>668</v>
      </c>
      <c r="E95" s="163">
        <v>0</v>
      </c>
      <c r="F95" s="163">
        <v>604</v>
      </c>
      <c r="G95" s="163">
        <v>924</v>
      </c>
      <c r="H95" s="163">
        <v>1099</v>
      </c>
      <c r="I95" s="164">
        <f>IFERROR(H95/G95-1,"-")</f>
        <v>0.18939393939393945</v>
      </c>
      <c r="J95" s="165">
        <f>IFERROR(H95/C95-1,"-")</f>
        <v>-0.35618043350908024</v>
      </c>
      <c r="K95" s="164">
        <f>H95/H$8</f>
        <v>1.9506151803653454E-3</v>
      </c>
      <c r="L95" s="163">
        <v>11641</v>
      </c>
      <c r="M95" s="163">
        <v>2547</v>
      </c>
      <c r="N95" s="163">
        <v>0</v>
      </c>
      <c r="O95" s="163">
        <v>8822</v>
      </c>
      <c r="P95" s="163">
        <v>15491</v>
      </c>
      <c r="Q95" s="163">
        <v>16852</v>
      </c>
      <c r="R95" s="164">
        <f>IFERROR(Q95/P95-1,"-")</f>
        <v>8.7857465625201803E-2</v>
      </c>
      <c r="S95" s="165">
        <f>IFERROR(Q95/L95-1,"-")</f>
        <v>0.44764195515849159</v>
      </c>
      <c r="T95" s="164">
        <f>Q95/Q$8</f>
        <v>6.3963877793010888E-3</v>
      </c>
      <c r="U95" s="163">
        <v>13348</v>
      </c>
      <c r="V95" s="163">
        <v>6944</v>
      </c>
      <c r="W95" s="163">
        <v>12895</v>
      </c>
      <c r="X95" s="163">
        <v>20325</v>
      </c>
      <c r="Y95" s="163">
        <v>17951</v>
      </c>
      <c r="Z95" s="164">
        <f>IFERROR(Y95/X95-1,"-")</f>
        <v>-0.11680196801968024</v>
      </c>
      <c r="AA95" s="165">
        <f t="shared" si="80"/>
        <v>0.34484566976326048</v>
      </c>
      <c r="AB95" s="164">
        <f>Y95/Y$8</f>
        <v>5.613153622361808E-3</v>
      </c>
    </row>
    <row r="96" spans="1:28" x14ac:dyDescent="0.25">
      <c r="A96" s="56"/>
      <c r="B96" s="157" t="s">
        <v>107</v>
      </c>
      <c r="C96" s="158">
        <v>2863</v>
      </c>
      <c r="D96" s="158">
        <v>1330</v>
      </c>
      <c r="E96" s="158">
        <v>0</v>
      </c>
      <c r="F96" s="158">
        <v>547</v>
      </c>
      <c r="G96" s="158">
        <v>1360</v>
      </c>
      <c r="H96" s="158">
        <v>1465</v>
      </c>
      <c r="I96" s="159">
        <f>IFERROR(H96/G96-1,"-")</f>
        <v>7.7205882352941124E-2</v>
      </c>
      <c r="J96" s="160">
        <f>IFERROR(H96/C96-1,"-")</f>
        <v>-0.48829898707649322</v>
      </c>
      <c r="K96" s="159">
        <f>H96/H$8</f>
        <v>2.6002286071294188E-3</v>
      </c>
      <c r="L96" s="158">
        <v>10302</v>
      </c>
      <c r="M96" s="158">
        <v>3970</v>
      </c>
      <c r="N96" s="158">
        <v>0</v>
      </c>
      <c r="O96" s="158">
        <v>6382</v>
      </c>
      <c r="P96" s="158">
        <v>10542</v>
      </c>
      <c r="Q96" s="158">
        <v>14159</v>
      </c>
      <c r="R96" s="159">
        <f>IFERROR(Q96/P96-1,"-")</f>
        <v>0.34310377537469172</v>
      </c>
      <c r="S96" s="160">
        <f>IFERROR(Q96/L96-1,"-")</f>
        <v>0.37439332168510964</v>
      </c>
      <c r="T96" s="159">
        <f>Q96/Q$8</f>
        <v>5.3742258822171915E-3</v>
      </c>
      <c r="U96" s="158">
        <v>13165</v>
      </c>
      <c r="V96" s="158">
        <v>7115</v>
      </c>
      <c r="W96" s="158">
        <v>12670</v>
      </c>
      <c r="X96" s="158">
        <v>14329</v>
      </c>
      <c r="Y96" s="158">
        <v>15624</v>
      </c>
      <c r="Z96" s="159">
        <f>IFERROR(Y96/X96-1,"-")</f>
        <v>9.0376160234489467E-2</v>
      </c>
      <c r="AA96" s="160">
        <f t="shared" si="80"/>
        <v>0.18678313710596273</v>
      </c>
      <c r="AB96" s="159">
        <f>Y96/Y$8</f>
        <v>4.8855168066280928E-3</v>
      </c>
    </row>
    <row r="97" spans="1:28" s="56" customFormat="1" x14ac:dyDescent="0.25">
      <c r="B97" s="162" t="s">
        <v>110</v>
      </c>
      <c r="C97" s="163">
        <v>126</v>
      </c>
      <c r="D97" s="163">
        <v>79</v>
      </c>
      <c r="E97" s="163">
        <v>0</v>
      </c>
      <c r="F97" s="163">
        <v>11</v>
      </c>
      <c r="G97" s="163">
        <v>68</v>
      </c>
      <c r="H97" s="163">
        <v>133</v>
      </c>
      <c r="I97" s="164">
        <f t="shared" ref="I97:I104" si="81">IFERROR(H97/G97-1,"-")</f>
        <v>0.95588235294117641</v>
      </c>
      <c r="J97" s="165">
        <f t="shared" ref="J97:J104" si="82">IFERROR(H97/C97-1,"-")</f>
        <v>5.555555555555558E-2</v>
      </c>
      <c r="K97" s="164">
        <f t="shared" ref="K97:K104" si="83">H97/H$8</f>
        <v>2.3606170972574245E-4</v>
      </c>
      <c r="L97" s="163">
        <v>1642</v>
      </c>
      <c r="M97" s="163">
        <v>915</v>
      </c>
      <c r="N97" s="163">
        <v>0</v>
      </c>
      <c r="O97" s="163">
        <v>735</v>
      </c>
      <c r="P97" s="163">
        <v>1637</v>
      </c>
      <c r="Q97" s="163">
        <v>2113</v>
      </c>
      <c r="R97" s="164">
        <f t="shared" ref="R97:R104" si="84">IFERROR(Q97/P97-1,"-")</f>
        <v>0.29077580940745262</v>
      </c>
      <c r="S97" s="165">
        <f t="shared" ref="S97:S104" si="85">IFERROR(Q97/L97-1,"-")</f>
        <v>0.28684531059683316</v>
      </c>
      <c r="T97" s="164">
        <f t="shared" ref="T97:T104" si="86">Q97/Q$8</f>
        <v>8.0201562886679327E-4</v>
      </c>
      <c r="U97" s="163">
        <v>1768</v>
      </c>
      <c r="V97" s="163">
        <v>346</v>
      </c>
      <c r="W97" s="163">
        <v>1661</v>
      </c>
      <c r="X97" s="163">
        <v>2018</v>
      </c>
      <c r="Y97" s="163">
        <v>2246</v>
      </c>
      <c r="Z97" s="164">
        <f t="shared" ref="Z97:Z104" si="87">IFERROR(Y97/X97-1,"-")</f>
        <v>0.11298315163528239</v>
      </c>
      <c r="AA97" s="165">
        <f t="shared" si="80"/>
        <v>0.27036199095022617</v>
      </c>
      <c r="AB97" s="164">
        <f t="shared" ref="AB97:AB104" si="88">Y97/Y$8</f>
        <v>7.0230867560718739E-4</v>
      </c>
    </row>
    <row r="98" spans="1:28" s="56" customFormat="1" x14ac:dyDescent="0.25">
      <c r="B98" s="162" t="s">
        <v>113</v>
      </c>
      <c r="C98" s="163">
        <v>383</v>
      </c>
      <c r="D98" s="163">
        <v>299</v>
      </c>
      <c r="E98" s="163">
        <v>0</v>
      </c>
      <c r="F98" s="163">
        <v>73</v>
      </c>
      <c r="G98" s="163">
        <v>177</v>
      </c>
      <c r="H98" s="163">
        <v>258</v>
      </c>
      <c r="I98" s="164">
        <f t="shared" si="81"/>
        <v>0.45762711864406769</v>
      </c>
      <c r="J98" s="165">
        <f t="shared" si="82"/>
        <v>-0.32637075718015662</v>
      </c>
      <c r="K98" s="164">
        <f t="shared" si="83"/>
        <v>4.579242188664778E-4</v>
      </c>
      <c r="L98" s="163">
        <v>2210</v>
      </c>
      <c r="M98" s="163">
        <v>772</v>
      </c>
      <c r="N98" s="163">
        <v>0</v>
      </c>
      <c r="O98" s="163">
        <v>1193</v>
      </c>
      <c r="P98" s="163">
        <v>2069</v>
      </c>
      <c r="Q98" s="163">
        <v>2752</v>
      </c>
      <c r="R98" s="164">
        <f t="shared" si="84"/>
        <v>0.33011116481391967</v>
      </c>
      <c r="S98" s="165">
        <f t="shared" si="85"/>
        <v>0.24524886877828056</v>
      </c>
      <c r="T98" s="164">
        <f t="shared" si="86"/>
        <v>1.0445560864370161E-3</v>
      </c>
      <c r="U98" s="163">
        <v>2593</v>
      </c>
      <c r="V98" s="163">
        <v>1176</v>
      </c>
      <c r="W98" s="163">
        <v>2396</v>
      </c>
      <c r="X98" s="163">
        <v>2589</v>
      </c>
      <c r="Y98" s="163">
        <v>3010</v>
      </c>
      <c r="Z98" s="164">
        <f t="shared" si="87"/>
        <v>0.16261104673619164</v>
      </c>
      <c r="AA98" s="165">
        <f t="shared" si="80"/>
        <v>0.16081758580794436</v>
      </c>
      <c r="AB98" s="164">
        <f t="shared" si="88"/>
        <v>9.4120619482530464E-4</v>
      </c>
    </row>
    <row r="99" spans="1:28" x14ac:dyDescent="0.25">
      <c r="A99" s="56"/>
      <c r="B99" s="162" t="s">
        <v>116</v>
      </c>
      <c r="C99" s="163">
        <v>881</v>
      </c>
      <c r="D99" s="163">
        <v>539</v>
      </c>
      <c r="E99" s="163">
        <v>0</v>
      </c>
      <c r="F99" s="163">
        <v>177</v>
      </c>
      <c r="G99" s="163">
        <v>566</v>
      </c>
      <c r="H99" s="163">
        <v>412</v>
      </c>
      <c r="I99" s="164">
        <f t="shared" si="81"/>
        <v>-0.27208480565371029</v>
      </c>
      <c r="J99" s="165">
        <f t="shared" si="82"/>
        <v>-0.53234960272417708</v>
      </c>
      <c r="K99" s="164">
        <f t="shared" si="83"/>
        <v>7.3125883012786384E-4</v>
      </c>
      <c r="L99" s="163">
        <v>1928</v>
      </c>
      <c r="M99" s="163">
        <v>622</v>
      </c>
      <c r="N99" s="163">
        <v>0</v>
      </c>
      <c r="O99" s="163">
        <v>1270</v>
      </c>
      <c r="P99" s="163">
        <v>1759</v>
      </c>
      <c r="Q99" s="163">
        <v>2340</v>
      </c>
      <c r="R99" s="164">
        <f t="shared" si="84"/>
        <v>0.33030130756111431</v>
      </c>
      <c r="S99" s="165">
        <f t="shared" si="85"/>
        <v>0.21369294605809119</v>
      </c>
      <c r="T99" s="164">
        <f t="shared" si="86"/>
        <v>8.881763234965908E-4</v>
      </c>
      <c r="U99" s="163">
        <v>2809</v>
      </c>
      <c r="V99" s="163">
        <v>2663</v>
      </c>
      <c r="W99" s="163">
        <v>2543</v>
      </c>
      <c r="X99" s="163">
        <v>2839</v>
      </c>
      <c r="Y99" s="163">
        <v>2752</v>
      </c>
      <c r="Z99" s="164">
        <f t="shared" si="87"/>
        <v>-3.0644593166607947E-2</v>
      </c>
      <c r="AA99" s="165">
        <f t="shared" si="80"/>
        <v>-2.0291918832324618E-2</v>
      </c>
      <c r="AB99" s="164">
        <f t="shared" si="88"/>
        <v>8.6053137812599275E-4</v>
      </c>
    </row>
    <row r="100" spans="1:28" x14ac:dyDescent="0.25">
      <c r="A100" s="56"/>
      <c r="B100" s="162" t="s">
        <v>123</v>
      </c>
      <c r="C100" s="163">
        <v>49</v>
      </c>
      <c r="D100" s="163">
        <v>55</v>
      </c>
      <c r="E100" s="163">
        <v>0</v>
      </c>
      <c r="F100" s="163">
        <v>15</v>
      </c>
      <c r="G100" s="163">
        <v>17</v>
      </c>
      <c r="H100" s="163">
        <v>60</v>
      </c>
      <c r="I100" s="164">
        <f t="shared" si="81"/>
        <v>2.5294117647058822</v>
      </c>
      <c r="J100" s="165">
        <f t="shared" si="82"/>
        <v>0.22448979591836737</v>
      </c>
      <c r="K100" s="164">
        <f t="shared" si="83"/>
        <v>1.0649400438755298E-4</v>
      </c>
      <c r="L100" s="163">
        <v>393</v>
      </c>
      <c r="M100" s="163">
        <v>210</v>
      </c>
      <c r="N100" s="163">
        <v>0</v>
      </c>
      <c r="O100" s="163">
        <v>469</v>
      </c>
      <c r="P100" s="163">
        <v>545</v>
      </c>
      <c r="Q100" s="163">
        <v>641</v>
      </c>
      <c r="R100" s="164">
        <f t="shared" si="84"/>
        <v>0.1761467889908257</v>
      </c>
      <c r="S100" s="165">
        <f t="shared" si="85"/>
        <v>0.63104325699745556</v>
      </c>
      <c r="T100" s="164">
        <f t="shared" si="86"/>
        <v>2.4329958263304046E-4</v>
      </c>
      <c r="U100" s="163">
        <v>442</v>
      </c>
      <c r="V100" s="163">
        <v>162</v>
      </c>
      <c r="W100" s="163">
        <v>886</v>
      </c>
      <c r="X100" s="163">
        <v>646</v>
      </c>
      <c r="Y100" s="163">
        <v>701</v>
      </c>
      <c r="Z100" s="164">
        <f t="shared" si="87"/>
        <v>8.5139318885449011E-2</v>
      </c>
      <c r="AA100" s="165">
        <f t="shared" si="80"/>
        <v>0.58597285067873295</v>
      </c>
      <c r="AB100" s="164">
        <f t="shared" si="88"/>
        <v>2.1919785467526198E-4</v>
      </c>
    </row>
    <row r="101" spans="1:28" x14ac:dyDescent="0.25">
      <c r="A101" s="56"/>
      <c r="B101" s="162" t="s">
        <v>119</v>
      </c>
      <c r="C101" s="163">
        <v>56</v>
      </c>
      <c r="D101" s="163">
        <v>30</v>
      </c>
      <c r="E101" s="163">
        <v>0</v>
      </c>
      <c r="F101" s="163">
        <v>5</v>
      </c>
      <c r="G101" s="163">
        <v>61</v>
      </c>
      <c r="H101" s="163">
        <v>30</v>
      </c>
      <c r="I101" s="164">
        <f t="shared" si="81"/>
        <v>-0.50819672131147542</v>
      </c>
      <c r="J101" s="165">
        <f t="shared" si="82"/>
        <v>-0.4642857142857143</v>
      </c>
      <c r="K101" s="164">
        <f t="shared" si="83"/>
        <v>5.3247002193776492E-5</v>
      </c>
      <c r="L101" s="163">
        <v>317</v>
      </c>
      <c r="M101" s="163">
        <v>102</v>
      </c>
      <c r="N101" s="163">
        <v>0</v>
      </c>
      <c r="O101" s="163">
        <v>268</v>
      </c>
      <c r="P101" s="163">
        <v>273</v>
      </c>
      <c r="Q101" s="163">
        <v>609</v>
      </c>
      <c r="R101" s="164">
        <f t="shared" si="84"/>
        <v>1.2307692307692308</v>
      </c>
      <c r="S101" s="165">
        <f t="shared" si="85"/>
        <v>0.92113564668769721</v>
      </c>
      <c r="T101" s="164">
        <f t="shared" si="86"/>
        <v>2.3115358162795888E-4</v>
      </c>
      <c r="U101" s="163">
        <v>373</v>
      </c>
      <c r="V101" s="163">
        <v>272</v>
      </c>
      <c r="W101" s="163">
        <v>523</v>
      </c>
      <c r="X101" s="163">
        <v>426</v>
      </c>
      <c r="Y101" s="163">
        <v>639</v>
      </c>
      <c r="Z101" s="164">
        <f t="shared" si="87"/>
        <v>0.5</v>
      </c>
      <c r="AA101" s="165">
        <f t="shared" si="80"/>
        <v>0.71313672922252014</v>
      </c>
      <c r="AB101" s="164">
        <f t="shared" si="88"/>
        <v>1.9981088322038859E-4</v>
      </c>
    </row>
    <row r="102" spans="1:28" x14ac:dyDescent="0.25">
      <c r="A102" s="56"/>
      <c r="B102" s="162" t="s">
        <v>128</v>
      </c>
      <c r="C102" s="163">
        <v>30</v>
      </c>
      <c r="D102" s="163">
        <v>22</v>
      </c>
      <c r="E102" s="163">
        <v>0</v>
      </c>
      <c r="F102" s="163">
        <v>0</v>
      </c>
      <c r="G102" s="163">
        <v>9</v>
      </c>
      <c r="H102" s="163">
        <v>16</v>
      </c>
      <c r="I102" s="164">
        <f t="shared" si="81"/>
        <v>0.77777777777777768</v>
      </c>
      <c r="J102" s="165">
        <f t="shared" si="82"/>
        <v>-0.46666666666666667</v>
      </c>
      <c r="K102" s="164">
        <f t="shared" si="83"/>
        <v>2.8398401170014127E-5</v>
      </c>
      <c r="L102" s="163">
        <v>77</v>
      </c>
      <c r="M102" s="163">
        <v>90</v>
      </c>
      <c r="N102" s="163">
        <v>0</v>
      </c>
      <c r="O102" s="163">
        <v>63</v>
      </c>
      <c r="P102" s="163">
        <v>82</v>
      </c>
      <c r="Q102" s="163">
        <v>162</v>
      </c>
      <c r="R102" s="164">
        <f t="shared" si="84"/>
        <v>0.97560975609756095</v>
      </c>
      <c r="S102" s="165">
        <f t="shared" si="85"/>
        <v>1.1038961038961039</v>
      </c>
      <c r="T102" s="164">
        <f t="shared" si="86"/>
        <v>6.1489130088225518E-5</v>
      </c>
      <c r="U102" s="163">
        <v>107</v>
      </c>
      <c r="V102" s="163">
        <v>20</v>
      </c>
      <c r="W102" s="163">
        <v>222</v>
      </c>
      <c r="X102" s="163">
        <v>106</v>
      </c>
      <c r="Y102" s="163">
        <v>178</v>
      </c>
      <c r="Z102" s="164">
        <f t="shared" si="87"/>
        <v>0.679245283018868</v>
      </c>
      <c r="AA102" s="165">
        <f t="shared" si="80"/>
        <v>0.66355140186915884</v>
      </c>
      <c r="AB102" s="164">
        <f t="shared" si="88"/>
        <v>5.5659369660765523E-5</v>
      </c>
    </row>
    <row r="103" spans="1:28" x14ac:dyDescent="0.25">
      <c r="A103" s="56"/>
      <c r="B103" s="162" t="s">
        <v>131</v>
      </c>
      <c r="C103" s="163">
        <v>37</v>
      </c>
      <c r="D103" s="163">
        <v>0</v>
      </c>
      <c r="E103" s="163">
        <v>0</v>
      </c>
      <c r="F103" s="163">
        <v>0</v>
      </c>
      <c r="G103" s="163">
        <v>0</v>
      </c>
      <c r="H103" s="163">
        <v>14</v>
      </c>
      <c r="I103" s="164" t="str">
        <f t="shared" si="81"/>
        <v>-</v>
      </c>
      <c r="J103" s="165">
        <f t="shared" si="82"/>
        <v>-0.6216216216216216</v>
      </c>
      <c r="K103" s="164">
        <f t="shared" si="83"/>
        <v>2.4848601023762361E-5</v>
      </c>
      <c r="L103" s="163">
        <v>109</v>
      </c>
      <c r="M103" s="163">
        <v>61</v>
      </c>
      <c r="N103" s="163">
        <v>0</v>
      </c>
      <c r="O103" s="163">
        <v>45</v>
      </c>
      <c r="P103" s="163">
        <v>167</v>
      </c>
      <c r="Q103" s="163">
        <v>268</v>
      </c>
      <c r="R103" s="164">
        <f t="shared" si="84"/>
        <v>0.60479041916167664</v>
      </c>
      <c r="S103" s="165">
        <f t="shared" si="85"/>
        <v>1.4587155963302751</v>
      </c>
      <c r="T103" s="164">
        <f t="shared" si="86"/>
        <v>1.0172275841755826E-4</v>
      </c>
      <c r="U103" s="163">
        <v>146</v>
      </c>
      <c r="V103" s="163">
        <v>63</v>
      </c>
      <c r="W103" s="163">
        <v>114</v>
      </c>
      <c r="X103" s="163">
        <v>190</v>
      </c>
      <c r="Y103" s="163">
        <v>282</v>
      </c>
      <c r="Z103" s="164">
        <f t="shared" si="87"/>
        <v>0.48421052631578942</v>
      </c>
      <c r="AA103" s="165">
        <f t="shared" si="80"/>
        <v>0.93150684931506844</v>
      </c>
      <c r="AB103" s="164">
        <f t="shared" si="88"/>
        <v>8.8179450810875714E-5</v>
      </c>
    </row>
    <row r="104" spans="1:28" x14ac:dyDescent="0.25">
      <c r="A104" s="56"/>
      <c r="B104" s="168" t="s">
        <v>145</v>
      </c>
      <c r="C104" s="169">
        <f t="shared" ref="C104:H104" si="89">C96-SUM(C97:C103)</f>
        <v>1301</v>
      </c>
      <c r="D104" s="169">
        <f t="shared" si="89"/>
        <v>306</v>
      </c>
      <c r="E104" s="169">
        <f t="shared" si="89"/>
        <v>0</v>
      </c>
      <c r="F104" s="169">
        <f t="shared" si="89"/>
        <v>266</v>
      </c>
      <c r="G104" s="169">
        <f t="shared" si="89"/>
        <v>462</v>
      </c>
      <c r="H104" s="169">
        <f t="shared" si="89"/>
        <v>542</v>
      </c>
      <c r="I104" s="170">
        <f t="shared" si="81"/>
        <v>0.17316017316017307</v>
      </c>
      <c r="J104" s="171">
        <f t="shared" si="82"/>
        <v>-0.58339738662567253</v>
      </c>
      <c r="K104" s="170">
        <f t="shared" si="83"/>
        <v>9.6199583963422857E-4</v>
      </c>
      <c r="L104" s="169">
        <f t="shared" ref="L104:Q104" si="90">L96-SUM(L97:L103)</f>
        <v>3626</v>
      </c>
      <c r="M104" s="169">
        <f t="shared" si="90"/>
        <v>1198</v>
      </c>
      <c r="N104" s="169">
        <f t="shared" si="90"/>
        <v>0</v>
      </c>
      <c r="O104" s="169">
        <f t="shared" si="90"/>
        <v>2339</v>
      </c>
      <c r="P104" s="169">
        <f t="shared" si="90"/>
        <v>4010</v>
      </c>
      <c r="Q104" s="169">
        <f t="shared" si="90"/>
        <v>5274</v>
      </c>
      <c r="R104" s="170">
        <f t="shared" si="84"/>
        <v>0.31521197007481305</v>
      </c>
      <c r="S104" s="171">
        <f t="shared" si="85"/>
        <v>0.4544953116381687</v>
      </c>
      <c r="T104" s="170">
        <f t="shared" si="86"/>
        <v>2.0018127906500085E-3</v>
      </c>
      <c r="U104" s="169">
        <f>U96-SUM(U97:U103)</f>
        <v>4927</v>
      </c>
      <c r="V104" s="169">
        <f>V96-SUM(V97:V103)</f>
        <v>2413</v>
      </c>
      <c r="W104" s="169">
        <f>W96-SUM(W97:W103)</f>
        <v>4325</v>
      </c>
      <c r="X104" s="169">
        <f>X96-SUM(X97:X103)</f>
        <v>5515</v>
      </c>
      <c r="Y104" s="169">
        <f>Y96-SUM(Y97:Y103)</f>
        <v>5816</v>
      </c>
      <c r="Z104" s="170">
        <f t="shared" si="87"/>
        <v>5.4578422484134137E-2</v>
      </c>
      <c r="AA104" s="171">
        <f t="shared" si="80"/>
        <v>0.18043434138420955</v>
      </c>
      <c r="AB104" s="170">
        <f t="shared" si="88"/>
        <v>1.8186229997023161E-3</v>
      </c>
    </row>
    <row r="105" spans="1:28" x14ac:dyDescent="0.25">
      <c r="A105" s="56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  <c r="R105" s="151"/>
      <c r="S105" s="151"/>
      <c r="T105" s="151"/>
      <c r="U105" s="151"/>
      <c r="V105" s="151"/>
      <c r="W105" s="151"/>
      <c r="X105" s="151"/>
      <c r="Y105" s="151"/>
      <c r="Z105" s="151"/>
      <c r="AA105" s="151"/>
      <c r="AB105" s="151"/>
    </row>
    <row r="106" spans="1:28" x14ac:dyDescent="0.25">
      <c r="A106" s="56"/>
      <c r="B106" s="154" t="s">
        <v>68</v>
      </c>
      <c r="C106" s="176">
        <f t="shared" ref="C106:H106" si="91">C107+C110</f>
        <v>0</v>
      </c>
      <c r="D106" s="176">
        <f t="shared" si="91"/>
        <v>0</v>
      </c>
      <c r="E106" s="176">
        <f t="shared" si="91"/>
        <v>0</v>
      </c>
      <c r="F106" s="176">
        <f t="shared" si="91"/>
        <v>0</v>
      </c>
      <c r="G106" s="176">
        <f t="shared" si="91"/>
        <v>0</v>
      </c>
      <c r="H106" s="176">
        <f t="shared" si="91"/>
        <v>0</v>
      </c>
      <c r="I106" s="177" t="str">
        <f>IFERROR(H106/G106-1,"-")</f>
        <v>-</v>
      </c>
      <c r="J106" s="177" t="str">
        <f>IFERROR(H106/C106-1,"-")</f>
        <v>-</v>
      </c>
      <c r="K106" s="177">
        <f>H106/H$8</f>
        <v>0</v>
      </c>
      <c r="L106" s="176">
        <f t="shared" ref="L106:Q106" si="92">L107+L110</f>
        <v>63582</v>
      </c>
      <c r="M106" s="176">
        <f t="shared" si="92"/>
        <v>22627</v>
      </c>
      <c r="N106" s="176">
        <f t="shared" si="92"/>
        <v>0</v>
      </c>
      <c r="O106" s="176">
        <f t="shared" si="92"/>
        <v>0</v>
      </c>
      <c r="P106" s="176">
        <f t="shared" si="92"/>
        <v>0</v>
      </c>
      <c r="Q106" s="176">
        <f t="shared" si="92"/>
        <v>0</v>
      </c>
      <c r="R106" s="177" t="str">
        <f>IFERROR(Q106/P106-1,"-")</f>
        <v>-</v>
      </c>
      <c r="S106" s="177">
        <f>IFERROR(Q106/L106-1,"-")</f>
        <v>-1</v>
      </c>
      <c r="T106" s="177">
        <f>Q106/Q$8</f>
        <v>0</v>
      </c>
      <c r="U106" s="176">
        <f>U107+U110</f>
        <v>63582</v>
      </c>
      <c r="V106" s="176">
        <f>V107+V110</f>
        <v>62554</v>
      </c>
      <c r="W106" s="176">
        <f>W107+W110</f>
        <v>124607</v>
      </c>
      <c r="X106" s="176">
        <f>X107+X110</f>
        <v>163429</v>
      </c>
      <c r="Y106" s="176">
        <f>Y107+Y110</f>
        <v>157299</v>
      </c>
      <c r="Z106" s="177">
        <f>IFERROR(Y106/X106-1,"-")</f>
        <v>-3.7508642896915467E-2</v>
      </c>
      <c r="AA106" s="177">
        <f t="shared" ref="AA106:AA118" si="93">IFERROR(Y106/U106-1,"-")</f>
        <v>1.4739548928942154</v>
      </c>
      <c r="AB106" s="177">
        <f>Y106/Y$8</f>
        <v>4.9186310046453685E-2</v>
      </c>
    </row>
    <row r="107" spans="1:28" x14ac:dyDescent="0.25">
      <c r="A107" s="56"/>
      <c r="B107" s="157" t="s">
        <v>97</v>
      </c>
      <c r="C107" s="158">
        <v>0</v>
      </c>
      <c r="D107" s="158">
        <v>0</v>
      </c>
      <c r="E107" s="158">
        <v>0</v>
      </c>
      <c r="F107" s="158">
        <v>0</v>
      </c>
      <c r="G107" s="158">
        <v>0</v>
      </c>
      <c r="H107" s="158">
        <v>0</v>
      </c>
      <c r="I107" s="159" t="str">
        <f>IFERROR(H107/G107-1,"-")</f>
        <v>-</v>
      </c>
      <c r="J107" s="160" t="str">
        <f>IFERROR(H107/C107-1,"-")</f>
        <v>-</v>
      </c>
      <c r="K107" s="159">
        <f>H107/H$8</f>
        <v>0</v>
      </c>
      <c r="L107" s="158">
        <v>13571</v>
      </c>
      <c r="M107" s="158">
        <v>5441</v>
      </c>
      <c r="N107" s="158">
        <v>0</v>
      </c>
      <c r="O107" s="158">
        <v>0</v>
      </c>
      <c r="P107" s="158">
        <v>0</v>
      </c>
      <c r="Q107" s="158">
        <v>0</v>
      </c>
      <c r="R107" s="159" t="str">
        <f>IFERROR(Q107/P107-1,"-")</f>
        <v>-</v>
      </c>
      <c r="S107" s="160">
        <f>IFERROR(Q107/L107-1,"-")</f>
        <v>-1</v>
      </c>
      <c r="T107" s="159">
        <f>Q107/Q$8</f>
        <v>0</v>
      </c>
      <c r="U107" s="158">
        <v>13571</v>
      </c>
      <c r="V107" s="158">
        <v>33144</v>
      </c>
      <c r="W107" s="158">
        <v>31290</v>
      </c>
      <c r="X107" s="158">
        <v>37406</v>
      </c>
      <c r="Y107" s="158">
        <v>35367</v>
      </c>
      <c r="Z107" s="159">
        <f>IFERROR(Y107/X107-1,"-")</f>
        <v>-5.4509971662300205E-2</v>
      </c>
      <c r="AA107" s="160">
        <f t="shared" si="93"/>
        <v>1.6060717706874952</v>
      </c>
      <c r="AB107" s="159">
        <f>Y107/Y$8</f>
        <v>1.1059016442653339E-2</v>
      </c>
    </row>
    <row r="108" spans="1:28" x14ac:dyDescent="0.25">
      <c r="A108" s="56"/>
      <c r="B108" s="162" t="s">
        <v>103</v>
      </c>
      <c r="C108" s="163">
        <v>0</v>
      </c>
      <c r="D108" s="163">
        <v>0</v>
      </c>
      <c r="E108" s="163">
        <v>0</v>
      </c>
      <c r="F108" s="163">
        <v>0</v>
      </c>
      <c r="G108" s="163">
        <v>0</v>
      </c>
      <c r="H108" s="163">
        <v>0</v>
      </c>
      <c r="I108" s="164" t="str">
        <f>IFERROR(H108/G108-1,"-")</f>
        <v>-</v>
      </c>
      <c r="J108" s="165" t="str">
        <f>IFERROR(H108/C108-1,"-")</f>
        <v>-</v>
      </c>
      <c r="K108" s="164">
        <f>H108/H$8</f>
        <v>0</v>
      </c>
      <c r="L108" s="163">
        <v>2488</v>
      </c>
      <c r="M108" s="163">
        <v>273</v>
      </c>
      <c r="N108" s="163">
        <v>0</v>
      </c>
      <c r="O108" s="163">
        <v>0</v>
      </c>
      <c r="P108" s="163">
        <v>0</v>
      </c>
      <c r="Q108" s="163">
        <v>0</v>
      </c>
      <c r="R108" s="164" t="str">
        <f>IFERROR(Q108/P108-1,"-")</f>
        <v>-</v>
      </c>
      <c r="S108" s="165">
        <f>IFERROR(Q108/L108-1,"-")</f>
        <v>-1</v>
      </c>
      <c r="T108" s="164">
        <f>Q108/Q$8</f>
        <v>0</v>
      </c>
      <c r="U108" s="163">
        <v>2488</v>
      </c>
      <c r="V108" s="163">
        <v>17889</v>
      </c>
      <c r="W108" s="163">
        <v>8698</v>
      </c>
      <c r="X108" s="163">
        <v>12435</v>
      </c>
      <c r="Y108" s="163">
        <v>10145</v>
      </c>
      <c r="Z108" s="164">
        <f>IFERROR(Y108/X108-1,"-")</f>
        <v>-0.18415761962203459</v>
      </c>
      <c r="AA108" s="165">
        <f t="shared" si="93"/>
        <v>3.077572347266881</v>
      </c>
      <c r="AB108" s="164">
        <f>Y108/Y$8</f>
        <v>3.172271377575653E-3</v>
      </c>
    </row>
    <row r="109" spans="1:28" x14ac:dyDescent="0.25">
      <c r="A109" s="56"/>
      <c r="B109" s="162" t="s">
        <v>100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3">
        <v>0</v>
      </c>
      <c r="I109" s="164" t="str">
        <f>IFERROR(H109/G109-1,"-")</f>
        <v>-</v>
      </c>
      <c r="J109" s="165" t="str">
        <f>IFERROR(H109/C109-1,"-")</f>
        <v>-</v>
      </c>
      <c r="K109" s="164">
        <f>H109/H$8</f>
        <v>0</v>
      </c>
      <c r="L109" s="163">
        <v>11083</v>
      </c>
      <c r="M109" s="163">
        <v>5168</v>
      </c>
      <c r="N109" s="163">
        <v>0</v>
      </c>
      <c r="O109" s="163">
        <v>0</v>
      </c>
      <c r="P109" s="163">
        <v>0</v>
      </c>
      <c r="Q109" s="163">
        <v>0</v>
      </c>
      <c r="R109" s="164" t="str">
        <f>IFERROR(Q109/P109-1,"-")</f>
        <v>-</v>
      </c>
      <c r="S109" s="165">
        <f>IFERROR(Q109/L109-1,"-")</f>
        <v>-1</v>
      </c>
      <c r="T109" s="164">
        <f>Q109/Q$8</f>
        <v>0</v>
      </c>
      <c r="U109" s="163">
        <v>11083</v>
      </c>
      <c r="V109" s="163">
        <v>15255</v>
      </c>
      <c r="W109" s="163">
        <v>22592</v>
      </c>
      <c r="X109" s="163">
        <v>24971</v>
      </c>
      <c r="Y109" s="163">
        <v>25222</v>
      </c>
      <c r="Z109" s="164">
        <f>IFERROR(Y109/X109-1,"-")</f>
        <v>1.0051659925513601E-2</v>
      </c>
      <c r="AA109" s="165">
        <f t="shared" si="93"/>
        <v>1.2757376161689074</v>
      </c>
      <c r="AB109" s="164">
        <f>Y109/Y$8</f>
        <v>7.8867450650776851E-3</v>
      </c>
    </row>
    <row r="110" spans="1:28" x14ac:dyDescent="0.25">
      <c r="A110" s="56"/>
      <c r="B110" s="157" t="s">
        <v>107</v>
      </c>
      <c r="C110" s="158">
        <v>0</v>
      </c>
      <c r="D110" s="158">
        <v>0</v>
      </c>
      <c r="E110" s="158">
        <v>0</v>
      </c>
      <c r="F110" s="158">
        <v>0</v>
      </c>
      <c r="G110" s="158">
        <v>0</v>
      </c>
      <c r="H110" s="158">
        <v>0</v>
      </c>
      <c r="I110" s="159" t="str">
        <f>IFERROR(H110/G110-1,"-")</f>
        <v>-</v>
      </c>
      <c r="J110" s="160" t="str">
        <f>IFERROR(H110/C110-1,"-")</f>
        <v>-</v>
      </c>
      <c r="K110" s="159">
        <f>H110/H$8</f>
        <v>0</v>
      </c>
      <c r="L110" s="158">
        <v>50011</v>
      </c>
      <c r="M110" s="158">
        <v>17186</v>
      </c>
      <c r="N110" s="158">
        <v>0</v>
      </c>
      <c r="O110" s="158">
        <v>0</v>
      </c>
      <c r="P110" s="158">
        <v>0</v>
      </c>
      <c r="Q110" s="158">
        <v>0</v>
      </c>
      <c r="R110" s="159" t="str">
        <f>IFERROR(Q110/P110-1,"-")</f>
        <v>-</v>
      </c>
      <c r="S110" s="160">
        <f>IFERROR(Q110/L110-1,"-")</f>
        <v>-1</v>
      </c>
      <c r="T110" s="159">
        <f>Q110/Q$8</f>
        <v>0</v>
      </c>
      <c r="U110" s="158">
        <v>50011</v>
      </c>
      <c r="V110" s="158">
        <v>29410</v>
      </c>
      <c r="W110" s="158">
        <v>93317</v>
      </c>
      <c r="X110" s="158">
        <v>126023</v>
      </c>
      <c r="Y110" s="158">
        <v>121932</v>
      </c>
      <c r="Z110" s="159">
        <f>IFERROR(Y110/X110-1,"-")</f>
        <v>-3.2462328305150612E-2</v>
      </c>
      <c r="AA110" s="160">
        <f t="shared" si="93"/>
        <v>1.4381036172042152</v>
      </c>
      <c r="AB110" s="159">
        <f>Y110/Y$8</f>
        <v>3.812729360380035E-2</v>
      </c>
    </row>
    <row r="111" spans="1:28" s="56" customFormat="1" x14ac:dyDescent="0.25">
      <c r="B111" s="162" t="s">
        <v>110</v>
      </c>
      <c r="C111" s="163">
        <v>0</v>
      </c>
      <c r="D111" s="163">
        <v>0</v>
      </c>
      <c r="E111" s="163">
        <v>0</v>
      </c>
      <c r="F111" s="163">
        <v>0</v>
      </c>
      <c r="G111" s="163">
        <v>0</v>
      </c>
      <c r="H111" s="163">
        <v>0</v>
      </c>
      <c r="I111" s="164" t="str">
        <f t="shared" ref="I111:I118" si="94">IFERROR(H111/G111-1,"-")</f>
        <v>-</v>
      </c>
      <c r="J111" s="165" t="str">
        <f t="shared" ref="J111:J118" si="95">IFERROR(H111/C111-1,"-")</f>
        <v>-</v>
      </c>
      <c r="K111" s="164">
        <f t="shared" ref="K111:K118" si="96">H111/H$8</f>
        <v>0</v>
      </c>
      <c r="L111" s="163">
        <v>28201</v>
      </c>
      <c r="M111" s="163">
        <v>9701</v>
      </c>
      <c r="N111" s="163">
        <v>0</v>
      </c>
      <c r="O111" s="163">
        <v>0</v>
      </c>
      <c r="P111" s="163">
        <v>0</v>
      </c>
      <c r="Q111" s="163">
        <v>0</v>
      </c>
      <c r="R111" s="164" t="str">
        <f t="shared" ref="R111:R118" si="97">IFERROR(Q111/P111-1,"-")</f>
        <v>-</v>
      </c>
      <c r="S111" s="165">
        <f t="shared" ref="S111:S118" si="98">IFERROR(Q111/L111-1,"-")</f>
        <v>-1</v>
      </c>
      <c r="T111" s="164">
        <f t="shared" ref="T111:T118" si="99">Q111/Q$8</f>
        <v>0</v>
      </c>
      <c r="U111" s="163">
        <v>28201</v>
      </c>
      <c r="V111" s="163">
        <v>8851</v>
      </c>
      <c r="W111" s="163">
        <v>56042</v>
      </c>
      <c r="X111" s="163">
        <v>83042</v>
      </c>
      <c r="Y111" s="163">
        <v>76715</v>
      </c>
      <c r="Z111" s="164">
        <f t="shared" ref="Z111:Z118" si="100">IFERROR(Y111/X111-1,"-")</f>
        <v>-7.6190361503817305E-2</v>
      </c>
      <c r="AA111" s="165">
        <f t="shared" si="93"/>
        <v>1.7202936066096948</v>
      </c>
      <c r="AB111" s="164">
        <f t="shared" ref="AB111:AB118" si="101">Y111/Y$8</f>
        <v>2.3988250244525996E-2</v>
      </c>
    </row>
    <row r="112" spans="1:28" s="56" customFormat="1" x14ac:dyDescent="0.25">
      <c r="B112" s="162" t="s">
        <v>113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3">
        <v>0</v>
      </c>
      <c r="I112" s="164" t="str">
        <f t="shared" si="94"/>
        <v>-</v>
      </c>
      <c r="J112" s="165" t="str">
        <f t="shared" si="95"/>
        <v>-</v>
      </c>
      <c r="K112" s="164">
        <f t="shared" si="96"/>
        <v>0</v>
      </c>
      <c r="L112" s="163">
        <v>3326</v>
      </c>
      <c r="M112" s="163">
        <v>1353</v>
      </c>
      <c r="N112" s="163">
        <v>0</v>
      </c>
      <c r="O112" s="163">
        <v>0</v>
      </c>
      <c r="P112" s="163">
        <v>0</v>
      </c>
      <c r="Q112" s="163">
        <v>0</v>
      </c>
      <c r="R112" s="164" t="str">
        <f t="shared" si="97"/>
        <v>-</v>
      </c>
      <c r="S112" s="165">
        <f t="shared" si="98"/>
        <v>-1</v>
      </c>
      <c r="T112" s="164">
        <f t="shared" si="99"/>
        <v>0</v>
      </c>
      <c r="U112" s="163">
        <v>3326</v>
      </c>
      <c r="V112" s="163">
        <v>4836</v>
      </c>
      <c r="W112" s="163">
        <v>4079</v>
      </c>
      <c r="X112" s="163">
        <v>5399</v>
      </c>
      <c r="Y112" s="163">
        <v>5111</v>
      </c>
      <c r="Z112" s="164">
        <f t="shared" si="100"/>
        <v>-5.3343211705871418E-2</v>
      </c>
      <c r="AA112" s="165">
        <f t="shared" si="93"/>
        <v>0.53668069753457615</v>
      </c>
      <c r="AB112" s="164">
        <f t="shared" si="101"/>
        <v>1.5981743726751268E-3</v>
      </c>
    </row>
    <row r="113" spans="1:28" x14ac:dyDescent="0.25">
      <c r="A113" s="56"/>
      <c r="B113" s="162" t="s">
        <v>116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3">
        <v>0</v>
      </c>
      <c r="I113" s="164" t="str">
        <f t="shared" si="94"/>
        <v>-</v>
      </c>
      <c r="J113" s="165" t="str">
        <f t="shared" si="95"/>
        <v>-</v>
      </c>
      <c r="K113" s="164">
        <f t="shared" si="96"/>
        <v>0</v>
      </c>
      <c r="L113" s="163">
        <v>7744</v>
      </c>
      <c r="M113" s="163">
        <v>895</v>
      </c>
      <c r="N113" s="163">
        <v>0</v>
      </c>
      <c r="O113" s="163">
        <v>0</v>
      </c>
      <c r="P113" s="163">
        <v>0</v>
      </c>
      <c r="Q113" s="163">
        <v>0</v>
      </c>
      <c r="R113" s="164" t="str">
        <f t="shared" si="97"/>
        <v>-</v>
      </c>
      <c r="S113" s="165">
        <f t="shared" si="98"/>
        <v>-1</v>
      </c>
      <c r="T113" s="164">
        <f t="shared" si="99"/>
        <v>0</v>
      </c>
      <c r="U113" s="163">
        <v>7744</v>
      </c>
      <c r="V113" s="163">
        <v>4386</v>
      </c>
      <c r="W113" s="163">
        <v>6231</v>
      </c>
      <c r="X113" s="163">
        <v>9908</v>
      </c>
      <c r="Y113" s="163">
        <v>9298</v>
      </c>
      <c r="Z113" s="164">
        <f t="shared" si="100"/>
        <v>-6.1566410981025443E-2</v>
      </c>
      <c r="AA113" s="165">
        <f t="shared" si="93"/>
        <v>0.20067148760330578</v>
      </c>
      <c r="AB113" s="164">
        <f t="shared" si="101"/>
        <v>2.907420332055044E-3</v>
      </c>
    </row>
    <row r="114" spans="1:28" x14ac:dyDescent="0.25">
      <c r="A114" s="56"/>
      <c r="B114" s="162" t="s">
        <v>123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3">
        <v>0</v>
      </c>
      <c r="I114" s="164" t="str">
        <f t="shared" si="94"/>
        <v>-</v>
      </c>
      <c r="J114" s="165" t="str">
        <f t="shared" si="95"/>
        <v>-</v>
      </c>
      <c r="K114" s="164">
        <f t="shared" si="96"/>
        <v>0</v>
      </c>
      <c r="L114" s="163">
        <v>798</v>
      </c>
      <c r="M114" s="163">
        <v>429</v>
      </c>
      <c r="N114" s="163">
        <v>0</v>
      </c>
      <c r="O114" s="163">
        <v>0</v>
      </c>
      <c r="P114" s="163">
        <v>0</v>
      </c>
      <c r="Q114" s="163">
        <v>0</v>
      </c>
      <c r="R114" s="164" t="str">
        <f t="shared" si="97"/>
        <v>-</v>
      </c>
      <c r="S114" s="165">
        <f t="shared" si="98"/>
        <v>-1</v>
      </c>
      <c r="T114" s="164">
        <f t="shared" si="99"/>
        <v>0</v>
      </c>
      <c r="U114" s="163">
        <v>798</v>
      </c>
      <c r="V114" s="163">
        <v>2087</v>
      </c>
      <c r="W114" s="163">
        <v>4297</v>
      </c>
      <c r="X114" s="163">
        <v>3974</v>
      </c>
      <c r="Y114" s="163">
        <v>4038</v>
      </c>
      <c r="Z114" s="164">
        <f t="shared" si="100"/>
        <v>1.6104680422747819E-2</v>
      </c>
      <c r="AA114" s="165">
        <f t="shared" si="93"/>
        <v>4.0601503759398501</v>
      </c>
      <c r="AB114" s="164">
        <f t="shared" si="101"/>
        <v>1.2626546892706245E-3</v>
      </c>
    </row>
    <row r="115" spans="1:28" x14ac:dyDescent="0.25">
      <c r="A115" s="56"/>
      <c r="B115" s="162" t="s">
        <v>119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3">
        <v>0</v>
      </c>
      <c r="I115" s="164" t="str">
        <f t="shared" si="94"/>
        <v>-</v>
      </c>
      <c r="J115" s="165" t="str">
        <f t="shared" si="95"/>
        <v>-</v>
      </c>
      <c r="K115" s="164">
        <f t="shared" si="96"/>
        <v>0</v>
      </c>
      <c r="L115" s="163">
        <v>2385</v>
      </c>
      <c r="M115" s="163">
        <v>623</v>
      </c>
      <c r="N115" s="163">
        <v>0</v>
      </c>
      <c r="O115" s="163">
        <v>0</v>
      </c>
      <c r="P115" s="163">
        <v>0</v>
      </c>
      <c r="Q115" s="163">
        <v>0</v>
      </c>
      <c r="R115" s="164" t="str">
        <f t="shared" si="97"/>
        <v>-</v>
      </c>
      <c r="S115" s="165">
        <f t="shared" si="98"/>
        <v>-1</v>
      </c>
      <c r="T115" s="164">
        <f t="shared" si="99"/>
        <v>0</v>
      </c>
      <c r="U115" s="163">
        <v>2385</v>
      </c>
      <c r="V115" s="163">
        <v>2579</v>
      </c>
      <c r="W115" s="163">
        <v>3452</v>
      </c>
      <c r="X115" s="163">
        <v>3657</v>
      </c>
      <c r="Y115" s="163">
        <v>3285</v>
      </c>
      <c r="Z115" s="164">
        <f t="shared" si="100"/>
        <v>-0.10172272354388845</v>
      </c>
      <c r="AA115" s="165">
        <f t="shared" si="93"/>
        <v>0.37735849056603765</v>
      </c>
      <c r="AB115" s="164">
        <f t="shared" si="101"/>
        <v>1.0271967940203076E-3</v>
      </c>
    </row>
    <row r="116" spans="1:28" x14ac:dyDescent="0.25">
      <c r="A116" s="56"/>
      <c r="B116" s="162" t="s">
        <v>128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3">
        <v>0</v>
      </c>
      <c r="I116" s="164" t="str">
        <f t="shared" si="94"/>
        <v>-</v>
      </c>
      <c r="J116" s="165" t="str">
        <f t="shared" si="95"/>
        <v>-</v>
      </c>
      <c r="K116" s="164">
        <f t="shared" si="96"/>
        <v>0</v>
      </c>
      <c r="L116" s="163">
        <v>247</v>
      </c>
      <c r="M116" s="163">
        <v>206</v>
      </c>
      <c r="N116" s="163">
        <v>0</v>
      </c>
      <c r="O116" s="163">
        <v>0</v>
      </c>
      <c r="P116" s="163">
        <v>0</v>
      </c>
      <c r="Q116" s="163">
        <v>0</v>
      </c>
      <c r="R116" s="164" t="str">
        <f t="shared" si="97"/>
        <v>-</v>
      </c>
      <c r="S116" s="165">
        <f t="shared" si="98"/>
        <v>-1</v>
      </c>
      <c r="T116" s="164">
        <f t="shared" si="99"/>
        <v>0</v>
      </c>
      <c r="U116" s="163">
        <v>247</v>
      </c>
      <c r="V116" s="163">
        <v>48</v>
      </c>
      <c r="W116" s="163">
        <v>484</v>
      </c>
      <c r="X116" s="163">
        <v>797</v>
      </c>
      <c r="Y116" s="163">
        <v>839</v>
      </c>
      <c r="Z116" s="164">
        <f t="shared" si="100"/>
        <v>5.2697616060225938E-2</v>
      </c>
      <c r="AA116" s="165">
        <f t="shared" si="93"/>
        <v>2.3967611336032388</v>
      </c>
      <c r="AB116" s="164">
        <f t="shared" si="101"/>
        <v>2.6234950081675432E-4</v>
      </c>
    </row>
    <row r="117" spans="1:28" x14ac:dyDescent="0.25">
      <c r="A117" s="56"/>
      <c r="B117" s="162" t="s">
        <v>131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3">
        <v>0</v>
      </c>
      <c r="I117" s="164" t="str">
        <f t="shared" si="94"/>
        <v>-</v>
      </c>
      <c r="J117" s="165" t="str">
        <f t="shared" si="95"/>
        <v>-</v>
      </c>
      <c r="K117" s="164">
        <f t="shared" si="96"/>
        <v>0</v>
      </c>
      <c r="L117" s="163">
        <v>696</v>
      </c>
      <c r="M117" s="163">
        <v>526</v>
      </c>
      <c r="N117" s="163">
        <v>0</v>
      </c>
      <c r="O117" s="163">
        <v>0</v>
      </c>
      <c r="P117" s="163">
        <v>0</v>
      </c>
      <c r="Q117" s="163">
        <v>0</v>
      </c>
      <c r="R117" s="164" t="str">
        <f t="shared" si="97"/>
        <v>-</v>
      </c>
      <c r="S117" s="165">
        <f t="shared" si="98"/>
        <v>-1</v>
      </c>
      <c r="T117" s="164">
        <f t="shared" si="99"/>
        <v>0</v>
      </c>
      <c r="U117" s="163">
        <v>696</v>
      </c>
      <c r="V117" s="163">
        <v>32</v>
      </c>
      <c r="W117" s="163">
        <v>645</v>
      </c>
      <c r="X117" s="163">
        <v>414</v>
      </c>
      <c r="Y117" s="163">
        <v>1046</v>
      </c>
      <c r="Z117" s="164">
        <f t="shared" si="100"/>
        <v>1.5265700483091789</v>
      </c>
      <c r="AA117" s="165">
        <f t="shared" si="93"/>
        <v>0.50287356321839072</v>
      </c>
      <c r="AB117" s="164">
        <f t="shared" si="101"/>
        <v>3.2707697002899288E-4</v>
      </c>
    </row>
    <row r="118" spans="1:28" x14ac:dyDescent="0.25">
      <c r="A118" s="56"/>
      <c r="B118" s="168" t="s">
        <v>145</v>
      </c>
      <c r="C118" s="169">
        <f t="shared" ref="C118:H118" si="102">C110-SUM(C111:C117)</f>
        <v>0</v>
      </c>
      <c r="D118" s="169">
        <f t="shared" si="102"/>
        <v>0</v>
      </c>
      <c r="E118" s="169">
        <f t="shared" si="102"/>
        <v>0</v>
      </c>
      <c r="F118" s="169">
        <f t="shared" si="102"/>
        <v>0</v>
      </c>
      <c r="G118" s="169">
        <f t="shared" si="102"/>
        <v>0</v>
      </c>
      <c r="H118" s="169">
        <f t="shared" si="102"/>
        <v>0</v>
      </c>
      <c r="I118" s="170" t="str">
        <f t="shared" si="94"/>
        <v>-</v>
      </c>
      <c r="J118" s="171" t="str">
        <f t="shared" si="95"/>
        <v>-</v>
      </c>
      <c r="K118" s="170">
        <f t="shared" si="96"/>
        <v>0</v>
      </c>
      <c r="L118" s="169">
        <f t="shared" ref="L118:Q118" si="103">L110-SUM(L111:L117)</f>
        <v>6614</v>
      </c>
      <c r="M118" s="169">
        <f t="shared" si="103"/>
        <v>3453</v>
      </c>
      <c r="N118" s="169">
        <f t="shared" si="103"/>
        <v>0</v>
      </c>
      <c r="O118" s="169">
        <f t="shared" si="103"/>
        <v>0</v>
      </c>
      <c r="P118" s="169">
        <f t="shared" si="103"/>
        <v>0</v>
      </c>
      <c r="Q118" s="169">
        <f t="shared" si="103"/>
        <v>0</v>
      </c>
      <c r="R118" s="170" t="str">
        <f t="shared" si="97"/>
        <v>-</v>
      </c>
      <c r="S118" s="171">
        <f t="shared" si="98"/>
        <v>-1</v>
      </c>
      <c r="T118" s="170">
        <f t="shared" si="99"/>
        <v>0</v>
      </c>
      <c r="U118" s="169">
        <f>U110-SUM(U111:U117)</f>
        <v>6614</v>
      </c>
      <c r="V118" s="169">
        <f>V110-SUM(V111:V117)</f>
        <v>6591</v>
      </c>
      <c r="W118" s="169">
        <f>W110-SUM(W111:W117)</f>
        <v>18087</v>
      </c>
      <c r="X118" s="169">
        <f>X110-SUM(X111:X117)</f>
        <v>18832</v>
      </c>
      <c r="Y118" s="169">
        <f>Y110-SUM(Y111:Y117)</f>
        <v>21600</v>
      </c>
      <c r="Z118" s="170">
        <f t="shared" si="100"/>
        <v>0.14698385726423102</v>
      </c>
      <c r="AA118" s="171">
        <f t="shared" si="93"/>
        <v>2.2657998185666766</v>
      </c>
      <c r="AB118" s="170">
        <f t="shared" si="101"/>
        <v>6.7541707004075014E-3</v>
      </c>
    </row>
    <row r="119" spans="1:28" x14ac:dyDescent="0.25">
      <c r="A119" s="56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  <c r="R119" s="151"/>
      <c r="S119" s="151"/>
      <c r="T119" s="151"/>
      <c r="U119" s="151"/>
      <c r="V119" s="151"/>
      <c r="W119" s="151"/>
      <c r="X119" s="151"/>
      <c r="Y119" s="151"/>
      <c r="Z119" s="151"/>
      <c r="AA119" s="151"/>
      <c r="AB119" s="151"/>
    </row>
    <row r="120" spans="1:28" x14ac:dyDescent="0.25">
      <c r="A120" s="56"/>
      <c r="B120" s="154" t="s">
        <v>68</v>
      </c>
      <c r="C120" s="176">
        <f t="shared" ref="C120:H120" si="104">C121+C124</f>
        <v>78582</v>
      </c>
      <c r="D120" s="176">
        <f t="shared" si="104"/>
        <v>33292</v>
      </c>
      <c r="E120" s="176">
        <f t="shared" si="104"/>
        <v>38912</v>
      </c>
      <c r="F120" s="176">
        <f t="shared" si="104"/>
        <v>62934</v>
      </c>
      <c r="G120" s="176">
        <f t="shared" si="104"/>
        <v>69792</v>
      </c>
      <c r="H120" s="176">
        <f t="shared" si="104"/>
        <v>75011</v>
      </c>
      <c r="I120" s="177">
        <f>IFERROR(H120/G120-1,"-")</f>
        <v>7.4779344337459808E-2</v>
      </c>
      <c r="J120" s="177">
        <f>IFERROR(H120/C120-1,"-")</f>
        <v>-4.5442976763126364E-2</v>
      </c>
      <c r="K120" s="177">
        <f>H120/H$8</f>
        <v>0.1331370293852456</v>
      </c>
      <c r="L120" s="176">
        <f t="shared" ref="L120:Q120" si="105">L121+L124</f>
        <v>80548</v>
      </c>
      <c r="M120" s="176">
        <f t="shared" si="105"/>
        <v>33760</v>
      </c>
      <c r="N120" s="176">
        <f t="shared" si="105"/>
        <v>64687</v>
      </c>
      <c r="O120" s="176">
        <f t="shared" si="105"/>
        <v>95049</v>
      </c>
      <c r="P120" s="176">
        <f t="shared" si="105"/>
        <v>104520</v>
      </c>
      <c r="Q120" s="176">
        <f t="shared" si="105"/>
        <v>106809</v>
      </c>
      <c r="R120" s="177">
        <f>IFERROR(Q120/P120-1,"-")</f>
        <v>2.1900114810562643E-2</v>
      </c>
      <c r="S120" s="177">
        <f>IFERROR(Q120/L120-1,"-")</f>
        <v>0.32602919998013613</v>
      </c>
      <c r="T120" s="177">
        <f>Q120/Q$8</f>
        <v>4.0540694417242465E-2</v>
      </c>
      <c r="U120" s="176">
        <f>U121+U124</f>
        <v>159130</v>
      </c>
      <c r="V120" s="176">
        <f>V121+V124</f>
        <v>103599</v>
      </c>
      <c r="W120" s="176">
        <f>W121+W124</f>
        <v>157983</v>
      </c>
      <c r="X120" s="176">
        <f>X121+X124</f>
        <v>174312</v>
      </c>
      <c r="Y120" s="176">
        <f>Y121+Y124</f>
        <v>181820</v>
      </c>
      <c r="Z120" s="177">
        <f>IFERROR(Y120/X120-1,"-")</f>
        <v>4.307219239065585E-2</v>
      </c>
      <c r="AA120" s="177">
        <f t="shared" ref="AA120:AA132" si="106">IFERROR(Y120/U120-1,"-")</f>
        <v>0.14258782127820013</v>
      </c>
      <c r="AB120" s="177">
        <f>Y120/Y$8</f>
        <v>5.6853857256856107E-2</v>
      </c>
    </row>
    <row r="121" spans="1:28" x14ac:dyDescent="0.25">
      <c r="A121" s="56"/>
      <c r="B121" s="157" t="s">
        <v>97</v>
      </c>
      <c r="C121" s="158">
        <v>35977</v>
      </c>
      <c r="D121" s="158">
        <v>15436</v>
      </c>
      <c r="E121" s="158">
        <v>20875</v>
      </c>
      <c r="F121" s="158">
        <v>36797</v>
      </c>
      <c r="G121" s="158">
        <v>45435</v>
      </c>
      <c r="H121" s="158">
        <v>52085</v>
      </c>
      <c r="I121" s="159">
        <f>IFERROR(H121/G121-1,"-")</f>
        <v>0.14636293606250694</v>
      </c>
      <c r="J121" s="160">
        <f>IFERROR(H121/C121-1,"-")</f>
        <v>0.44773049448258617</v>
      </c>
      <c r="K121" s="159">
        <f>H121/H$8</f>
        <v>9.2445670308761621E-2</v>
      </c>
      <c r="L121" s="158">
        <v>51537</v>
      </c>
      <c r="M121" s="158">
        <v>20894</v>
      </c>
      <c r="N121" s="158">
        <v>47965</v>
      </c>
      <c r="O121" s="158">
        <v>60445</v>
      </c>
      <c r="P121" s="158">
        <v>62889</v>
      </c>
      <c r="Q121" s="158">
        <v>63766</v>
      </c>
      <c r="R121" s="159">
        <f>IFERROR(Q121/P121-1,"-")</f>
        <v>1.3945205043807363E-2</v>
      </c>
      <c r="S121" s="160">
        <f>IFERROR(Q121/L121-1,"-")</f>
        <v>0.2372858334788599</v>
      </c>
      <c r="T121" s="159">
        <f>Q121/Q$8</f>
        <v>2.4203184377813509E-2</v>
      </c>
      <c r="U121" s="158">
        <v>87514</v>
      </c>
      <c r="V121" s="158">
        <v>68840</v>
      </c>
      <c r="W121" s="158">
        <v>97242</v>
      </c>
      <c r="X121" s="158">
        <v>108324</v>
      </c>
      <c r="Y121" s="158">
        <v>115851</v>
      </c>
      <c r="Z121" s="159">
        <f>IFERROR(Y121/X121-1,"-")</f>
        <v>6.9485986484989493E-2</v>
      </c>
      <c r="AA121" s="160">
        <f t="shared" si="106"/>
        <v>0.32379962063212742</v>
      </c>
      <c r="AB121" s="159">
        <f>Y121/Y$8</f>
        <v>3.6225806935782846E-2</v>
      </c>
    </row>
    <row r="122" spans="1:28" x14ac:dyDescent="0.25">
      <c r="A122" s="56"/>
      <c r="B122" s="162" t="s">
        <v>103</v>
      </c>
      <c r="C122" s="163">
        <v>17805</v>
      </c>
      <c r="D122" s="163">
        <v>7502</v>
      </c>
      <c r="E122" s="163">
        <v>9953</v>
      </c>
      <c r="F122" s="163">
        <v>21247</v>
      </c>
      <c r="G122" s="163">
        <v>20704</v>
      </c>
      <c r="H122" s="163">
        <v>31006</v>
      </c>
      <c r="I122" s="164">
        <f>IFERROR(H122/G122-1,"-")</f>
        <v>0.49758500772797531</v>
      </c>
      <c r="J122" s="165">
        <f>IFERROR(H122/C122-1,"-")</f>
        <v>0.74142094917158108</v>
      </c>
      <c r="K122" s="164">
        <f>H122/H$8</f>
        <v>5.5032551667341126E-2</v>
      </c>
      <c r="L122" s="163">
        <v>26446</v>
      </c>
      <c r="M122" s="163">
        <v>9189</v>
      </c>
      <c r="N122" s="163">
        <v>24995</v>
      </c>
      <c r="O122" s="163">
        <v>29459</v>
      </c>
      <c r="P122" s="163">
        <v>28111</v>
      </c>
      <c r="Q122" s="163">
        <v>26429</v>
      </c>
      <c r="R122" s="164">
        <f>IFERROR(Q122/P122-1,"-")</f>
        <v>-5.9834228593788952E-2</v>
      </c>
      <c r="S122" s="165">
        <f>IFERROR(Q122/L122-1,"-")</f>
        <v>-6.4281932995535751E-4</v>
      </c>
      <c r="T122" s="164">
        <f>Q122/Q$8</f>
        <v>1.0031458142603162E-2</v>
      </c>
      <c r="U122" s="163">
        <v>44251</v>
      </c>
      <c r="V122" s="163">
        <v>34948</v>
      </c>
      <c r="W122" s="163">
        <v>50706</v>
      </c>
      <c r="X122" s="163">
        <v>48815</v>
      </c>
      <c r="Y122" s="163">
        <v>57435</v>
      </c>
      <c r="Z122" s="164">
        <f>IFERROR(Y122/X122-1,"-")</f>
        <v>0.17658506606575841</v>
      </c>
      <c r="AA122" s="165">
        <f t="shared" si="106"/>
        <v>0.29793676979051331</v>
      </c>
      <c r="AB122" s="164">
        <f>Y122/Y$8</f>
        <v>1.7959527508236334E-2</v>
      </c>
    </row>
    <row r="123" spans="1:28" x14ac:dyDescent="0.25">
      <c r="A123" s="56"/>
      <c r="B123" s="162" t="s">
        <v>100</v>
      </c>
      <c r="C123" s="163">
        <v>18172</v>
      </c>
      <c r="D123" s="163">
        <v>7934</v>
      </c>
      <c r="E123" s="163">
        <v>10922</v>
      </c>
      <c r="F123" s="163">
        <v>15550</v>
      </c>
      <c r="G123" s="163">
        <v>24731</v>
      </c>
      <c r="H123" s="163">
        <v>21079</v>
      </c>
      <c r="I123" s="164">
        <f>IFERROR(H123/G123-1,"-")</f>
        <v>-0.14766891755286882</v>
      </c>
      <c r="J123" s="165">
        <f>IFERROR(H123/C123-1,"-")</f>
        <v>0.1599713845476558</v>
      </c>
      <c r="K123" s="164">
        <f>H123/H$8</f>
        <v>3.7413118641420488E-2</v>
      </c>
      <c r="L123" s="163">
        <v>25091</v>
      </c>
      <c r="M123" s="163">
        <v>11705</v>
      </c>
      <c r="N123" s="163">
        <v>22970</v>
      </c>
      <c r="O123" s="163">
        <v>30986</v>
      </c>
      <c r="P123" s="163">
        <v>34778</v>
      </c>
      <c r="Q123" s="163">
        <v>37337</v>
      </c>
      <c r="R123" s="164">
        <f>IFERROR(Q123/P123-1,"-")</f>
        <v>7.3580999482431464E-2</v>
      </c>
      <c r="S123" s="165">
        <f>IFERROR(Q123/L123-1,"-")</f>
        <v>0.4880634490454745</v>
      </c>
      <c r="T123" s="164">
        <f>Q123/Q$8</f>
        <v>1.4171726235210347E-2</v>
      </c>
      <c r="U123" s="163">
        <v>43263</v>
      </c>
      <c r="V123" s="163">
        <v>33892</v>
      </c>
      <c r="W123" s="163">
        <v>46536</v>
      </c>
      <c r="X123" s="163">
        <v>59509</v>
      </c>
      <c r="Y123" s="163">
        <v>58416</v>
      </c>
      <c r="Z123" s="164">
        <f>IFERROR(Y123/X123-1,"-")</f>
        <v>-1.8366969702061864E-2</v>
      </c>
      <c r="AA123" s="165">
        <f t="shared" si="106"/>
        <v>0.35025310311351499</v>
      </c>
      <c r="AB123" s="164">
        <f>Y123/Y$8</f>
        <v>1.8266279427546508E-2</v>
      </c>
    </row>
    <row r="124" spans="1:28" x14ac:dyDescent="0.25">
      <c r="A124" s="56"/>
      <c r="B124" s="157" t="s">
        <v>107</v>
      </c>
      <c r="C124" s="158">
        <v>42605</v>
      </c>
      <c r="D124" s="158">
        <v>17856</v>
      </c>
      <c r="E124" s="158">
        <v>18037</v>
      </c>
      <c r="F124" s="158">
        <v>26137</v>
      </c>
      <c r="G124" s="158">
        <v>24357</v>
      </c>
      <c r="H124" s="158">
        <v>22926</v>
      </c>
      <c r="I124" s="159">
        <f>IFERROR(H124/G124-1,"-")</f>
        <v>-5.8751077718930955E-2</v>
      </c>
      <c r="J124" s="160">
        <f>IFERROR(H124/C124-1,"-")</f>
        <v>-0.4618941438798263</v>
      </c>
      <c r="K124" s="159">
        <f>H124/H$8</f>
        <v>4.0691359076483996E-2</v>
      </c>
      <c r="L124" s="158">
        <v>29011</v>
      </c>
      <c r="M124" s="158">
        <v>12866</v>
      </c>
      <c r="N124" s="158">
        <v>16722</v>
      </c>
      <c r="O124" s="158">
        <v>34604</v>
      </c>
      <c r="P124" s="158">
        <v>41631</v>
      </c>
      <c r="Q124" s="158">
        <v>43043</v>
      </c>
      <c r="R124" s="159">
        <f>IFERROR(Q124/P124-1,"-")</f>
        <v>3.3917032980231188E-2</v>
      </c>
      <c r="S124" s="160">
        <f>IFERROR(Q124/L124-1,"-")</f>
        <v>0.48367860466719526</v>
      </c>
      <c r="T124" s="159">
        <f>Q124/Q$8</f>
        <v>1.6337510039428956E-2</v>
      </c>
      <c r="U124" s="158">
        <v>71616</v>
      </c>
      <c r="V124" s="158">
        <v>34759</v>
      </c>
      <c r="W124" s="158">
        <v>60741</v>
      </c>
      <c r="X124" s="158">
        <v>65988</v>
      </c>
      <c r="Y124" s="158">
        <v>65969</v>
      </c>
      <c r="Z124" s="159">
        <f>IFERROR(Y124/X124-1,"-")</f>
        <v>-2.8793113899494571E-4</v>
      </c>
      <c r="AA124" s="160">
        <f t="shared" si="106"/>
        <v>-7.8851094727435234E-2</v>
      </c>
      <c r="AB124" s="159">
        <f>Y124/Y$8</f>
        <v>2.0628050321073264E-2</v>
      </c>
    </row>
    <row r="125" spans="1:28" s="56" customFormat="1" x14ac:dyDescent="0.25">
      <c r="B125" s="162" t="s">
        <v>110</v>
      </c>
      <c r="C125" s="163">
        <v>2151</v>
      </c>
      <c r="D125" s="163">
        <v>1098</v>
      </c>
      <c r="E125" s="163">
        <v>260</v>
      </c>
      <c r="F125" s="163">
        <v>1769</v>
      </c>
      <c r="G125" s="163">
        <v>2494</v>
      </c>
      <c r="H125" s="163">
        <v>1771</v>
      </c>
      <c r="I125" s="164">
        <f t="shared" ref="I125:I132" si="107">IFERROR(H125/G125-1,"-")</f>
        <v>-0.28989574979951882</v>
      </c>
      <c r="J125" s="165">
        <f t="shared" ref="J125:J132" si="108">IFERROR(H125/C125-1,"-")</f>
        <v>-0.17666201766620182</v>
      </c>
      <c r="K125" s="164">
        <f t="shared" ref="K125:K132" si="109">H125/H$8</f>
        <v>3.1433480295059387E-3</v>
      </c>
      <c r="L125" s="163">
        <v>5504</v>
      </c>
      <c r="M125" s="163">
        <v>1921</v>
      </c>
      <c r="N125" s="163">
        <v>1076</v>
      </c>
      <c r="O125" s="163">
        <v>4920</v>
      </c>
      <c r="P125" s="163">
        <v>6187</v>
      </c>
      <c r="Q125" s="163">
        <v>6027</v>
      </c>
      <c r="R125" s="164">
        <f t="shared" ref="R125:R132" si="110">IFERROR(Q125/P125-1,"-")</f>
        <v>-2.5860675610150263E-2</v>
      </c>
      <c r="S125" s="165">
        <f t="shared" ref="S125:S132" si="111">IFERROR(Q125/L125-1,"-")</f>
        <v>9.5021802325581328E-2</v>
      </c>
      <c r="T125" s="164">
        <f t="shared" ref="T125:T132" si="112">Q125/Q$8</f>
        <v>2.2876233768008344E-3</v>
      </c>
      <c r="U125" s="163">
        <v>7655</v>
      </c>
      <c r="V125" s="163">
        <v>1336</v>
      </c>
      <c r="W125" s="163">
        <v>6689</v>
      </c>
      <c r="X125" s="163">
        <v>8681</v>
      </c>
      <c r="Y125" s="163">
        <v>7798</v>
      </c>
      <c r="Z125" s="164">
        <f t="shared" ref="Z125:Z132" si="113">IFERROR(Y125/X125-1,"-")</f>
        <v>-0.10171639212072336</v>
      </c>
      <c r="AA125" s="165">
        <f t="shared" si="106"/>
        <v>1.8680600914434908E-2</v>
      </c>
      <c r="AB125" s="164">
        <f t="shared" ref="AB125:AB132" si="114">Y125/Y$8</f>
        <v>2.4383807000823007E-3</v>
      </c>
    </row>
    <row r="126" spans="1:28" s="56" customFormat="1" x14ac:dyDescent="0.25">
      <c r="B126" s="162" t="s">
        <v>113</v>
      </c>
      <c r="C126" s="163">
        <v>2847</v>
      </c>
      <c r="D126" s="163">
        <v>1350</v>
      </c>
      <c r="E126" s="163">
        <v>1336</v>
      </c>
      <c r="F126" s="163">
        <v>2110</v>
      </c>
      <c r="G126" s="163">
        <v>3208</v>
      </c>
      <c r="H126" s="163">
        <v>3221</v>
      </c>
      <c r="I126" s="164">
        <f t="shared" si="107"/>
        <v>4.0523690773066612E-3</v>
      </c>
      <c r="J126" s="165">
        <f t="shared" si="108"/>
        <v>0.13136635054443269</v>
      </c>
      <c r="K126" s="164">
        <f t="shared" si="109"/>
        <v>5.7169531355384688E-3</v>
      </c>
      <c r="L126" s="163">
        <v>3647</v>
      </c>
      <c r="M126" s="163">
        <v>1835</v>
      </c>
      <c r="N126" s="163">
        <v>2133</v>
      </c>
      <c r="O126" s="163">
        <v>4261</v>
      </c>
      <c r="P126" s="163">
        <v>6018</v>
      </c>
      <c r="Q126" s="163">
        <v>5594</v>
      </c>
      <c r="R126" s="164">
        <f t="shared" si="110"/>
        <v>-7.0455300764373563E-2</v>
      </c>
      <c r="S126" s="165">
        <f t="shared" si="111"/>
        <v>0.53386344941047437</v>
      </c>
      <c r="T126" s="164">
        <f t="shared" si="112"/>
        <v>2.1232728007008241E-3</v>
      </c>
      <c r="U126" s="163">
        <v>6494</v>
      </c>
      <c r="V126" s="163">
        <v>3469</v>
      </c>
      <c r="W126" s="163">
        <v>6371</v>
      </c>
      <c r="X126" s="163">
        <v>9226</v>
      </c>
      <c r="Y126" s="163">
        <v>8815</v>
      </c>
      <c r="Z126" s="164">
        <f t="shared" si="113"/>
        <v>-4.4548016475178809E-2</v>
      </c>
      <c r="AA126" s="165">
        <f t="shared" si="106"/>
        <v>0.35740683708038179</v>
      </c>
      <c r="AB126" s="164">
        <f t="shared" si="114"/>
        <v>2.7563895705598209E-3</v>
      </c>
    </row>
    <row r="127" spans="1:28" x14ac:dyDescent="0.25">
      <c r="A127" s="56"/>
      <c r="B127" s="162" t="s">
        <v>116</v>
      </c>
      <c r="C127" s="163">
        <v>2179</v>
      </c>
      <c r="D127" s="163">
        <v>1002</v>
      </c>
      <c r="E127" s="163">
        <v>1422</v>
      </c>
      <c r="F127" s="163">
        <v>1806</v>
      </c>
      <c r="G127" s="163">
        <v>2154</v>
      </c>
      <c r="H127" s="163">
        <v>1918</v>
      </c>
      <c r="I127" s="164">
        <f t="shared" si="107"/>
        <v>-0.10956360259981435</v>
      </c>
      <c r="J127" s="165">
        <f t="shared" si="108"/>
        <v>-0.11977971546581001</v>
      </c>
      <c r="K127" s="164">
        <f t="shared" si="109"/>
        <v>3.4042583402554435E-3</v>
      </c>
      <c r="L127" s="163">
        <v>2740</v>
      </c>
      <c r="M127" s="163">
        <v>1222</v>
      </c>
      <c r="N127" s="163">
        <v>3461</v>
      </c>
      <c r="O127" s="163">
        <v>4071</v>
      </c>
      <c r="P127" s="163">
        <v>4167</v>
      </c>
      <c r="Q127" s="163">
        <v>4323</v>
      </c>
      <c r="R127" s="164">
        <f t="shared" si="110"/>
        <v>3.7437005039596905E-2</v>
      </c>
      <c r="S127" s="165">
        <f t="shared" si="111"/>
        <v>0.57773722627737234</v>
      </c>
      <c r="T127" s="164">
        <f t="shared" si="112"/>
        <v>1.6408488232802401E-3</v>
      </c>
      <c r="U127" s="163">
        <v>4919</v>
      </c>
      <c r="V127" s="163">
        <v>4883</v>
      </c>
      <c r="W127" s="163">
        <v>5877</v>
      </c>
      <c r="X127" s="163">
        <v>6321</v>
      </c>
      <c r="Y127" s="163">
        <v>6241</v>
      </c>
      <c r="Z127" s="164">
        <f t="shared" si="113"/>
        <v>-1.2656225280810007E-2</v>
      </c>
      <c r="AA127" s="165">
        <f t="shared" si="106"/>
        <v>0.26875381175035584</v>
      </c>
      <c r="AB127" s="164">
        <f t="shared" si="114"/>
        <v>1.9515175620945934E-3</v>
      </c>
    </row>
    <row r="128" spans="1:28" x14ac:dyDescent="0.25">
      <c r="A128" s="56"/>
      <c r="B128" s="162" t="s">
        <v>123</v>
      </c>
      <c r="C128" s="163">
        <v>573</v>
      </c>
      <c r="D128" s="163">
        <v>296</v>
      </c>
      <c r="E128" s="163">
        <v>184</v>
      </c>
      <c r="F128" s="163">
        <v>602</v>
      </c>
      <c r="G128" s="163">
        <v>504</v>
      </c>
      <c r="H128" s="163">
        <v>432</v>
      </c>
      <c r="I128" s="164">
        <f t="shared" si="107"/>
        <v>-0.1428571428571429</v>
      </c>
      <c r="J128" s="165">
        <f t="shared" si="108"/>
        <v>-0.24607329842931935</v>
      </c>
      <c r="K128" s="164">
        <f t="shared" si="109"/>
        <v>7.6675683159038146E-4</v>
      </c>
      <c r="L128" s="163">
        <v>646</v>
      </c>
      <c r="M128" s="163">
        <v>298</v>
      </c>
      <c r="N128" s="163">
        <v>482</v>
      </c>
      <c r="O128" s="163">
        <v>1251</v>
      </c>
      <c r="P128" s="163">
        <v>1392</v>
      </c>
      <c r="Q128" s="163">
        <v>1257</v>
      </c>
      <c r="R128" s="164">
        <f t="shared" si="110"/>
        <v>-9.6982758620689613E-2</v>
      </c>
      <c r="S128" s="165">
        <f t="shared" si="111"/>
        <v>0.94582043343653255</v>
      </c>
      <c r="T128" s="164">
        <f t="shared" si="112"/>
        <v>4.7711010198086092E-4</v>
      </c>
      <c r="U128" s="163">
        <v>1219</v>
      </c>
      <c r="V128" s="163">
        <v>666</v>
      </c>
      <c r="W128" s="163">
        <v>1853</v>
      </c>
      <c r="X128" s="163">
        <v>1896</v>
      </c>
      <c r="Y128" s="163">
        <v>1689</v>
      </c>
      <c r="Z128" s="164">
        <f t="shared" si="113"/>
        <v>-0.10917721518987344</v>
      </c>
      <c r="AA128" s="165">
        <f t="shared" si="106"/>
        <v>0.38556193601312549</v>
      </c>
      <c r="AB128" s="164">
        <f t="shared" si="114"/>
        <v>5.2813862560130876E-4</v>
      </c>
    </row>
    <row r="129" spans="1:28" x14ac:dyDescent="0.25">
      <c r="A129" s="56"/>
      <c r="B129" s="162" t="s">
        <v>119</v>
      </c>
      <c r="C129" s="163">
        <v>471</v>
      </c>
      <c r="D129" s="163">
        <v>233</v>
      </c>
      <c r="E129" s="163">
        <v>134</v>
      </c>
      <c r="F129" s="163">
        <v>438</v>
      </c>
      <c r="G129" s="163">
        <v>374</v>
      </c>
      <c r="H129" s="163">
        <v>383</v>
      </c>
      <c r="I129" s="164">
        <f t="shared" si="107"/>
        <v>2.4064171122994749E-2</v>
      </c>
      <c r="J129" s="165">
        <f t="shared" si="108"/>
        <v>-0.18683651804670909</v>
      </c>
      <c r="K129" s="164">
        <f t="shared" si="109"/>
        <v>6.7978672800721315E-4</v>
      </c>
      <c r="L129" s="163">
        <v>564</v>
      </c>
      <c r="M129" s="163">
        <v>345</v>
      </c>
      <c r="N129" s="163">
        <v>444</v>
      </c>
      <c r="O129" s="163">
        <v>825</v>
      </c>
      <c r="P129" s="163">
        <v>922</v>
      </c>
      <c r="Q129" s="163">
        <v>1008</v>
      </c>
      <c r="R129" s="164">
        <f t="shared" si="110"/>
        <v>9.3275488069414214E-2</v>
      </c>
      <c r="S129" s="165">
        <f t="shared" si="111"/>
        <v>0.7872340425531914</v>
      </c>
      <c r="T129" s="164">
        <f t="shared" si="112"/>
        <v>3.8259903166006987E-4</v>
      </c>
      <c r="U129" s="163">
        <v>1035</v>
      </c>
      <c r="V129" s="163">
        <v>578</v>
      </c>
      <c r="W129" s="163">
        <v>1263</v>
      </c>
      <c r="X129" s="163">
        <v>1296</v>
      </c>
      <c r="Y129" s="163">
        <v>1391</v>
      </c>
      <c r="Z129" s="164">
        <f t="shared" si="113"/>
        <v>7.3302469135802406E-2</v>
      </c>
      <c r="AA129" s="165">
        <f t="shared" si="106"/>
        <v>0.34396135265700489</v>
      </c>
      <c r="AB129" s="164">
        <f t="shared" si="114"/>
        <v>4.3495608538272385E-4</v>
      </c>
    </row>
    <row r="130" spans="1:28" x14ac:dyDescent="0.25">
      <c r="A130" s="56"/>
      <c r="B130" s="162" t="s">
        <v>128</v>
      </c>
      <c r="C130" s="163">
        <v>332</v>
      </c>
      <c r="D130" s="163">
        <v>174</v>
      </c>
      <c r="E130" s="163">
        <v>32</v>
      </c>
      <c r="F130" s="163">
        <v>167</v>
      </c>
      <c r="G130" s="163">
        <v>164</v>
      </c>
      <c r="H130" s="163">
        <v>171</v>
      </c>
      <c r="I130" s="164">
        <f t="shared" si="107"/>
        <v>4.2682926829268331E-2</v>
      </c>
      <c r="J130" s="165">
        <f t="shared" si="108"/>
        <v>-0.48493975903614461</v>
      </c>
      <c r="K130" s="164">
        <f t="shared" si="109"/>
        <v>3.0350791250452599E-4</v>
      </c>
      <c r="L130" s="163">
        <v>804</v>
      </c>
      <c r="M130" s="163">
        <v>463</v>
      </c>
      <c r="N130" s="163">
        <v>66</v>
      </c>
      <c r="O130" s="163">
        <v>488</v>
      </c>
      <c r="P130" s="163">
        <v>697</v>
      </c>
      <c r="Q130" s="163">
        <v>775</v>
      </c>
      <c r="R130" s="164">
        <f t="shared" si="110"/>
        <v>0.11190817790530838</v>
      </c>
      <c r="S130" s="165">
        <f t="shared" si="111"/>
        <v>-3.6069651741293507E-2</v>
      </c>
      <c r="T130" s="164">
        <f t="shared" si="112"/>
        <v>2.9416096184181959E-4</v>
      </c>
      <c r="U130" s="163">
        <v>1136</v>
      </c>
      <c r="V130" s="163">
        <v>98</v>
      </c>
      <c r="W130" s="163">
        <v>655</v>
      </c>
      <c r="X130" s="163">
        <v>861</v>
      </c>
      <c r="Y130" s="163">
        <v>946</v>
      </c>
      <c r="Z130" s="164">
        <f t="shared" si="113"/>
        <v>9.8722415795586604E-2</v>
      </c>
      <c r="AA130" s="165">
        <f t="shared" si="106"/>
        <v>-0.16725352112676062</v>
      </c>
      <c r="AB130" s="164">
        <f t="shared" si="114"/>
        <v>2.9580766123081005E-4</v>
      </c>
    </row>
    <row r="131" spans="1:28" x14ac:dyDescent="0.25">
      <c r="A131" s="56"/>
      <c r="B131" s="162" t="s">
        <v>131</v>
      </c>
      <c r="C131" s="163">
        <v>332</v>
      </c>
      <c r="D131" s="163">
        <v>164</v>
      </c>
      <c r="E131" s="163">
        <v>81</v>
      </c>
      <c r="F131" s="163">
        <v>158</v>
      </c>
      <c r="G131" s="163">
        <v>271</v>
      </c>
      <c r="H131" s="163">
        <v>201</v>
      </c>
      <c r="I131" s="164">
        <f t="shared" si="107"/>
        <v>-0.25830258302583031</v>
      </c>
      <c r="J131" s="165">
        <f t="shared" si="108"/>
        <v>-0.39457831325301207</v>
      </c>
      <c r="K131" s="164">
        <f t="shared" si="109"/>
        <v>3.5675491469830249E-4</v>
      </c>
      <c r="L131" s="163">
        <v>1356</v>
      </c>
      <c r="M131" s="163">
        <v>846</v>
      </c>
      <c r="N131" s="163">
        <v>146</v>
      </c>
      <c r="O131" s="163">
        <v>947</v>
      </c>
      <c r="P131" s="163">
        <v>1293</v>
      </c>
      <c r="Q131" s="163">
        <v>1226</v>
      </c>
      <c r="R131" s="164">
        <f t="shared" si="110"/>
        <v>-5.1817478731631894E-2</v>
      </c>
      <c r="S131" s="165">
        <f t="shared" si="111"/>
        <v>-9.587020648967548E-2</v>
      </c>
      <c r="T131" s="164">
        <f t="shared" si="112"/>
        <v>4.6534366350718816E-4</v>
      </c>
      <c r="U131" s="163">
        <v>1688</v>
      </c>
      <c r="V131" s="163">
        <v>227</v>
      </c>
      <c r="W131" s="163">
        <v>1105</v>
      </c>
      <c r="X131" s="163">
        <v>1564</v>
      </c>
      <c r="Y131" s="163">
        <v>1427</v>
      </c>
      <c r="Z131" s="164">
        <f t="shared" si="113"/>
        <v>-8.7595907928388783E-2</v>
      </c>
      <c r="AA131" s="165">
        <f t="shared" si="106"/>
        <v>-0.15462085308056872</v>
      </c>
      <c r="AB131" s="164">
        <f t="shared" si="114"/>
        <v>4.4621303655006966E-4</v>
      </c>
    </row>
    <row r="132" spans="1:28" x14ac:dyDescent="0.25">
      <c r="A132" s="56"/>
      <c r="B132" s="168" t="s">
        <v>145</v>
      </c>
      <c r="C132" s="169">
        <f t="shared" ref="C132:H132" si="115">C124-SUM(C125:C131)</f>
        <v>33720</v>
      </c>
      <c r="D132" s="169">
        <f t="shared" si="115"/>
        <v>13539</v>
      </c>
      <c r="E132" s="169">
        <f t="shared" si="115"/>
        <v>14588</v>
      </c>
      <c r="F132" s="169">
        <f t="shared" si="115"/>
        <v>19087</v>
      </c>
      <c r="G132" s="169">
        <f t="shared" si="115"/>
        <v>15188</v>
      </c>
      <c r="H132" s="169">
        <f t="shared" si="115"/>
        <v>14829</v>
      </c>
      <c r="I132" s="170">
        <f t="shared" si="107"/>
        <v>-2.3637081906768498E-2</v>
      </c>
      <c r="J132" s="171">
        <f t="shared" si="108"/>
        <v>-0.5602313167259787</v>
      </c>
      <c r="K132" s="170">
        <f t="shared" si="109"/>
        <v>2.631999318438372E-2</v>
      </c>
      <c r="L132" s="169">
        <f t="shared" ref="L132:Q132" si="116">L124-SUM(L125:L131)</f>
        <v>13750</v>
      </c>
      <c r="M132" s="169">
        <f t="shared" si="116"/>
        <v>5936</v>
      </c>
      <c r="N132" s="169">
        <f t="shared" si="116"/>
        <v>8914</v>
      </c>
      <c r="O132" s="169">
        <f t="shared" si="116"/>
        <v>17841</v>
      </c>
      <c r="P132" s="169">
        <f t="shared" si="116"/>
        <v>20955</v>
      </c>
      <c r="Q132" s="169">
        <f t="shared" si="116"/>
        <v>22833</v>
      </c>
      <c r="R132" s="170">
        <f t="shared" si="110"/>
        <v>8.962061560486756E-2</v>
      </c>
      <c r="S132" s="171">
        <f t="shared" si="111"/>
        <v>0.66058181818181816</v>
      </c>
      <c r="T132" s="170">
        <f t="shared" si="112"/>
        <v>8.6665512796571184E-3</v>
      </c>
      <c r="U132" s="169">
        <f>U124-SUM(U125:U131)</f>
        <v>47470</v>
      </c>
      <c r="V132" s="169">
        <f>V124-SUM(V125:V131)</f>
        <v>23502</v>
      </c>
      <c r="W132" s="169">
        <f>W124-SUM(W125:W131)</f>
        <v>36928</v>
      </c>
      <c r="X132" s="169">
        <f>X124-SUM(X125:X131)</f>
        <v>36143</v>
      </c>
      <c r="Y132" s="169">
        <f>Y124-SUM(Y125:Y131)</f>
        <v>37662</v>
      </c>
      <c r="Z132" s="170">
        <f t="shared" si="113"/>
        <v>4.2027501867581529E-2</v>
      </c>
      <c r="AA132" s="171">
        <f t="shared" si="106"/>
        <v>-0.20661470402359383</v>
      </c>
      <c r="AB132" s="170">
        <f t="shared" si="114"/>
        <v>1.1776647079571635E-2</v>
      </c>
    </row>
    <row r="133" spans="1:28" x14ac:dyDescent="0.25">
      <c r="A133" s="56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  <c r="Y133" s="151"/>
      <c r="Z133" s="151"/>
      <c r="AA133" s="151"/>
      <c r="AB133" s="151"/>
    </row>
    <row r="134" spans="1:28" x14ac:dyDescent="0.25">
      <c r="A134" s="56"/>
      <c r="B134" s="154" t="s">
        <v>68</v>
      </c>
      <c r="C134" s="176">
        <f t="shared" ref="C134:H134" si="117">C135+C138</f>
        <v>21908</v>
      </c>
      <c r="D134" s="176">
        <f t="shared" si="117"/>
        <v>9862</v>
      </c>
      <c r="E134" s="176">
        <f t="shared" si="117"/>
        <v>12187</v>
      </c>
      <c r="F134" s="176">
        <f t="shared" si="117"/>
        <v>36976</v>
      </c>
      <c r="G134" s="176">
        <f t="shared" si="117"/>
        <v>36097</v>
      </c>
      <c r="H134" s="176">
        <f t="shared" si="117"/>
        <v>40056</v>
      </c>
      <c r="I134" s="177">
        <f>IFERROR(H134/G134-1,"-")</f>
        <v>0.10967670443527155</v>
      </c>
      <c r="J134" s="177">
        <f>IFERROR(H134/C134-1,"-")</f>
        <v>0.82837319700566003</v>
      </c>
      <c r="K134" s="177">
        <f>H134/H$8</f>
        <v>7.1095397329130366E-2</v>
      </c>
      <c r="L134" s="176">
        <f t="shared" ref="L134:Q134" si="118">L135+L138</f>
        <v>111607</v>
      </c>
      <c r="M134" s="176">
        <f t="shared" si="118"/>
        <v>40956</v>
      </c>
      <c r="N134" s="176">
        <f t="shared" si="118"/>
        <v>25030</v>
      </c>
      <c r="O134" s="176">
        <f t="shared" si="118"/>
        <v>120299</v>
      </c>
      <c r="P134" s="176">
        <f t="shared" si="118"/>
        <v>132879</v>
      </c>
      <c r="Q134" s="176">
        <f t="shared" si="118"/>
        <v>136256</v>
      </c>
      <c r="R134" s="177">
        <f>IFERROR(Q134/P134-1,"-")</f>
        <v>2.5414098540777808E-2</v>
      </c>
      <c r="S134" s="177">
        <f>IFERROR(Q134/L134-1,"-")</f>
        <v>0.22085532269481312</v>
      </c>
      <c r="T134" s="177">
        <f>Q134/Q$8</f>
        <v>5.1717672279637382E-2</v>
      </c>
      <c r="U134" s="176">
        <f>U135+U138</f>
        <v>133515</v>
      </c>
      <c r="V134" s="176">
        <f>V135+V138</f>
        <v>64813</v>
      </c>
      <c r="W134" s="176">
        <f>W135+W138</f>
        <v>157275</v>
      </c>
      <c r="X134" s="176">
        <f>X135+X138</f>
        <v>168976</v>
      </c>
      <c r="Y134" s="176">
        <f>Y135+Y138</f>
        <v>176312</v>
      </c>
      <c r="Z134" s="177">
        <f>IFERROR(Y134/X134-1,"-")</f>
        <v>4.3414449389262311E-2</v>
      </c>
      <c r="AA134" s="177">
        <f t="shared" ref="AA134:AA146" si="119">IFERROR(Y134/U134-1,"-")</f>
        <v>0.32054076321012626</v>
      </c>
      <c r="AB134" s="177">
        <f>Y134/Y$8</f>
        <v>5.5131543728252193E-2</v>
      </c>
    </row>
    <row r="135" spans="1:28" x14ac:dyDescent="0.25">
      <c r="A135" s="56"/>
      <c r="B135" s="157" t="s">
        <v>97</v>
      </c>
      <c r="C135" s="158">
        <v>7332</v>
      </c>
      <c r="D135" s="158">
        <v>2454</v>
      </c>
      <c r="E135" s="158">
        <v>4622</v>
      </c>
      <c r="F135" s="158">
        <v>4456</v>
      </c>
      <c r="G135" s="158">
        <v>5848</v>
      </c>
      <c r="H135" s="158">
        <v>6251</v>
      </c>
      <c r="I135" s="159">
        <f>IFERROR(H135/G135-1,"-")</f>
        <v>6.8912448700410467E-2</v>
      </c>
      <c r="J135" s="160">
        <f>IFERROR(H135/C135-1,"-")</f>
        <v>-0.14743589743589747</v>
      </c>
      <c r="K135" s="159">
        <f>H135/H$8</f>
        <v>1.1094900357109895E-2</v>
      </c>
      <c r="L135" s="158">
        <v>21521</v>
      </c>
      <c r="M135" s="158">
        <v>6197</v>
      </c>
      <c r="N135" s="158">
        <v>10309</v>
      </c>
      <c r="O135" s="158">
        <v>13389</v>
      </c>
      <c r="P135" s="158">
        <v>13122</v>
      </c>
      <c r="Q135" s="158">
        <v>10192</v>
      </c>
      <c r="R135" s="159">
        <f>IFERROR(Q135/P135-1,"-")</f>
        <v>-0.2232891327541533</v>
      </c>
      <c r="S135" s="160">
        <f>IFERROR(Q135/L135-1,"-")</f>
        <v>-0.52641605873333019</v>
      </c>
      <c r="T135" s="159">
        <f>Q135/Q$8</f>
        <v>3.8685013201184841E-3</v>
      </c>
      <c r="U135" s="158">
        <v>28853</v>
      </c>
      <c r="V135" s="158">
        <v>31570</v>
      </c>
      <c r="W135" s="158">
        <v>17845</v>
      </c>
      <c r="X135" s="158">
        <v>18970</v>
      </c>
      <c r="Y135" s="158">
        <v>16443</v>
      </c>
      <c r="Z135" s="159">
        <f>IFERROR(Y135/X135-1,"-")</f>
        <v>-0.13321033210332101</v>
      </c>
      <c r="AA135" s="160">
        <f t="shared" si="119"/>
        <v>-0.43011125359581326</v>
      </c>
      <c r="AB135" s="159">
        <f>Y135/Y$8</f>
        <v>5.1416124456852104E-3</v>
      </c>
    </row>
    <row r="136" spans="1:28" x14ac:dyDescent="0.25">
      <c r="A136" s="56"/>
      <c r="B136" s="162" t="s">
        <v>103</v>
      </c>
      <c r="C136" s="163">
        <v>7332</v>
      </c>
      <c r="D136" s="163">
        <v>2454</v>
      </c>
      <c r="E136" s="163">
        <v>4622</v>
      </c>
      <c r="F136" s="163">
        <v>4385</v>
      </c>
      <c r="G136" s="163">
        <v>5848</v>
      </c>
      <c r="H136" s="163">
        <v>6251</v>
      </c>
      <c r="I136" s="164">
        <f>IFERROR(H136/G136-1,"-")</f>
        <v>6.8912448700410467E-2</v>
      </c>
      <c r="J136" s="165">
        <f>IFERROR(H136/C136-1,"-")</f>
        <v>-0.14743589743589747</v>
      </c>
      <c r="K136" s="164">
        <f>H136/H$8</f>
        <v>1.1094900357109895E-2</v>
      </c>
      <c r="L136" s="163">
        <v>7370</v>
      </c>
      <c r="M136" s="163">
        <v>3528</v>
      </c>
      <c r="N136" s="163">
        <v>5691</v>
      </c>
      <c r="O136" s="163">
        <v>8111</v>
      </c>
      <c r="P136" s="163">
        <v>6381</v>
      </c>
      <c r="Q136" s="163">
        <v>4037</v>
      </c>
      <c r="R136" s="164">
        <f>IFERROR(Q136/P136-1,"-")</f>
        <v>-0.36734054223475943</v>
      </c>
      <c r="S136" s="165">
        <f>IFERROR(Q136/L136-1,"-")</f>
        <v>-0.4522388059701492</v>
      </c>
      <c r="T136" s="164">
        <f>Q136/Q$8</f>
        <v>1.5322939392973234E-3</v>
      </c>
      <c r="U136" s="163">
        <v>14702</v>
      </c>
      <c r="V136" s="163">
        <v>24857</v>
      </c>
      <c r="W136" s="163">
        <v>12496</v>
      </c>
      <c r="X136" s="163">
        <v>12229</v>
      </c>
      <c r="Y136" s="163">
        <v>10288</v>
      </c>
      <c r="Z136" s="164">
        <f>IFERROR(Y136/X136-1,"-")</f>
        <v>-0.15872107285959602</v>
      </c>
      <c r="AA136" s="165">
        <f t="shared" si="119"/>
        <v>-0.30023126105291797</v>
      </c>
      <c r="AB136" s="164">
        <f>Y136/Y$8</f>
        <v>3.2169864891570545E-3</v>
      </c>
    </row>
    <row r="137" spans="1:28" x14ac:dyDescent="0.25">
      <c r="A137" s="56"/>
      <c r="B137" s="162" t="s">
        <v>100</v>
      </c>
      <c r="C137" s="163">
        <v>0</v>
      </c>
      <c r="D137" s="163">
        <v>0</v>
      </c>
      <c r="E137" s="163">
        <v>0</v>
      </c>
      <c r="F137" s="163">
        <v>71</v>
      </c>
      <c r="G137" s="163">
        <v>0</v>
      </c>
      <c r="H137" s="163">
        <v>0</v>
      </c>
      <c r="I137" s="164" t="str">
        <f>IFERROR(H137/G137-1,"-")</f>
        <v>-</v>
      </c>
      <c r="J137" s="165" t="str">
        <f>IFERROR(H137/C137-1,"-")</f>
        <v>-</v>
      </c>
      <c r="K137" s="164">
        <f>H137/H$8</f>
        <v>0</v>
      </c>
      <c r="L137" s="163">
        <v>14151</v>
      </c>
      <c r="M137" s="163">
        <v>2669</v>
      </c>
      <c r="N137" s="163">
        <v>4618</v>
      </c>
      <c r="O137" s="163">
        <v>5278</v>
      </c>
      <c r="P137" s="163">
        <v>6741</v>
      </c>
      <c r="Q137" s="163">
        <v>6155</v>
      </c>
      <c r="R137" s="164">
        <f>IFERROR(Q137/P137-1,"-")</f>
        <v>-8.6930722444741093E-2</v>
      </c>
      <c r="S137" s="165">
        <f>IFERROR(Q137/L137-1,"-")</f>
        <v>-0.56504840647304078</v>
      </c>
      <c r="T137" s="164">
        <f>Q137/Q$8</f>
        <v>2.3362073808211609E-3</v>
      </c>
      <c r="U137" s="163">
        <v>14151</v>
      </c>
      <c r="V137" s="163">
        <v>6713</v>
      </c>
      <c r="W137" s="163">
        <v>5349</v>
      </c>
      <c r="X137" s="163">
        <v>6741</v>
      </c>
      <c r="Y137" s="163">
        <v>6155</v>
      </c>
      <c r="Z137" s="164">
        <f>IFERROR(Y137/X137-1,"-")</f>
        <v>-8.6930722444741093E-2</v>
      </c>
      <c r="AA137" s="165">
        <f t="shared" si="119"/>
        <v>-0.56504840647304078</v>
      </c>
      <c r="AB137" s="164">
        <f>Y137/Y$8</f>
        <v>1.9246259565281561E-3</v>
      </c>
    </row>
    <row r="138" spans="1:28" x14ac:dyDescent="0.25">
      <c r="A138" s="56"/>
      <c r="B138" s="157" t="s">
        <v>107</v>
      </c>
      <c r="C138" s="158">
        <v>14576</v>
      </c>
      <c r="D138" s="158">
        <v>7408</v>
      </c>
      <c r="E138" s="158">
        <v>7565</v>
      </c>
      <c r="F138" s="158">
        <v>32520</v>
      </c>
      <c r="G138" s="158">
        <v>30249</v>
      </c>
      <c r="H138" s="158">
        <v>33805</v>
      </c>
      <c r="I138" s="159">
        <f>IFERROR(H138/G138-1,"-")</f>
        <v>0.11755760521008951</v>
      </c>
      <c r="J138" s="160">
        <f>IFERROR(H138/C138-1,"-")</f>
        <v>1.3192233809001097</v>
      </c>
      <c r="K138" s="159">
        <f>H138/H$8</f>
        <v>6.0000496972020478E-2</v>
      </c>
      <c r="L138" s="158">
        <v>90086</v>
      </c>
      <c r="M138" s="158">
        <v>34759</v>
      </c>
      <c r="N138" s="158">
        <v>14721</v>
      </c>
      <c r="O138" s="158">
        <v>106910</v>
      </c>
      <c r="P138" s="158">
        <v>119757</v>
      </c>
      <c r="Q138" s="158">
        <v>126064</v>
      </c>
      <c r="R138" s="159">
        <f>IFERROR(Q138/P138-1,"-")</f>
        <v>5.266497991766661E-2</v>
      </c>
      <c r="S138" s="160">
        <f>IFERROR(Q138/L138-1,"-")</f>
        <v>0.39937393157649348</v>
      </c>
      <c r="T138" s="159">
        <f>Q138/Q$8</f>
        <v>4.7849170959518898E-2</v>
      </c>
      <c r="U138" s="158">
        <v>104662</v>
      </c>
      <c r="V138" s="158">
        <v>33243</v>
      </c>
      <c r="W138" s="158">
        <v>139430</v>
      </c>
      <c r="X138" s="158">
        <v>150006</v>
      </c>
      <c r="Y138" s="158">
        <v>159869</v>
      </c>
      <c r="Z138" s="159">
        <f>IFERROR(Y138/X138-1,"-")</f>
        <v>6.5750703305201164E-2</v>
      </c>
      <c r="AA138" s="160">
        <f t="shared" si="119"/>
        <v>0.52747893218168973</v>
      </c>
      <c r="AB138" s="159">
        <f>Y138/Y$8</f>
        <v>4.9989931282566985E-2</v>
      </c>
    </row>
    <row r="139" spans="1:28" s="56" customFormat="1" x14ac:dyDescent="0.25">
      <c r="B139" s="162" t="s">
        <v>110</v>
      </c>
      <c r="C139" s="163">
        <v>8579</v>
      </c>
      <c r="D139" s="163">
        <v>3361</v>
      </c>
      <c r="E139" s="163">
        <v>3323</v>
      </c>
      <c r="F139" s="163">
        <v>16427</v>
      </c>
      <c r="G139" s="163">
        <v>15330</v>
      </c>
      <c r="H139" s="163">
        <v>19327</v>
      </c>
      <c r="I139" s="164">
        <f t="shared" ref="I139:I146" si="120">IFERROR(H139/G139-1,"-")</f>
        <v>0.26073059360730588</v>
      </c>
      <c r="J139" s="165">
        <f t="shared" ref="J139:J146" si="121">IFERROR(H139/C139-1,"-")</f>
        <v>1.2528266697750321</v>
      </c>
      <c r="K139" s="164">
        <f t="shared" ref="K139:K146" si="122">H139/H$8</f>
        <v>3.4303493713303941E-2</v>
      </c>
      <c r="L139" s="163">
        <v>41492</v>
      </c>
      <c r="M139" s="163">
        <v>12472</v>
      </c>
      <c r="N139" s="163">
        <v>1862</v>
      </c>
      <c r="O139" s="163">
        <v>44609</v>
      </c>
      <c r="P139" s="163">
        <v>50285</v>
      </c>
      <c r="Q139" s="163">
        <v>53456</v>
      </c>
      <c r="R139" s="164">
        <f t="shared" ref="R139:R146" si="123">IFERROR(Q139/P139-1,"-")</f>
        <v>6.3060554837426563E-2</v>
      </c>
      <c r="S139" s="165">
        <f t="shared" ref="S139:S146" si="124">IFERROR(Q139/L139-1,"-")</f>
        <v>0.28834474115492137</v>
      </c>
      <c r="T139" s="164">
        <f t="shared" ref="T139:T146" si="125">Q139/Q$8</f>
        <v>2.0289894678988785E-2</v>
      </c>
      <c r="U139" s="163">
        <v>50071</v>
      </c>
      <c r="V139" s="163">
        <v>5517</v>
      </c>
      <c r="W139" s="163">
        <v>61036</v>
      </c>
      <c r="X139" s="163">
        <v>65615</v>
      </c>
      <c r="Y139" s="163">
        <v>72783</v>
      </c>
      <c r="Z139" s="164">
        <f t="shared" ref="Z139:Z146" si="126">IFERROR(Y139/X139-1,"-")</f>
        <v>0.1092433132667836</v>
      </c>
      <c r="AA139" s="165">
        <f t="shared" si="119"/>
        <v>0.45359589383076027</v>
      </c>
      <c r="AB139" s="164">
        <f t="shared" ref="AB139:AB146" si="127">Y139/Y$8</f>
        <v>2.2758741022581443E-2</v>
      </c>
    </row>
    <row r="140" spans="1:28" s="56" customFormat="1" x14ac:dyDescent="0.25">
      <c r="B140" s="162" t="s">
        <v>113</v>
      </c>
      <c r="C140" s="163">
        <v>1278</v>
      </c>
      <c r="D140" s="163">
        <v>1257</v>
      </c>
      <c r="E140" s="163">
        <v>680</v>
      </c>
      <c r="F140" s="163">
        <v>1026</v>
      </c>
      <c r="G140" s="163">
        <v>1373</v>
      </c>
      <c r="H140" s="163">
        <v>1223</v>
      </c>
      <c r="I140" s="164">
        <f t="shared" si="120"/>
        <v>-0.10924981791697019</v>
      </c>
      <c r="J140" s="165">
        <f t="shared" si="121"/>
        <v>-4.3035993740219047E-2</v>
      </c>
      <c r="K140" s="164">
        <f t="shared" si="122"/>
        <v>2.1707027894329548E-3</v>
      </c>
      <c r="L140" s="163">
        <v>7664</v>
      </c>
      <c r="M140" s="163">
        <v>2280</v>
      </c>
      <c r="N140" s="163">
        <v>1466</v>
      </c>
      <c r="O140" s="163">
        <v>7720</v>
      </c>
      <c r="P140" s="163">
        <v>11483</v>
      </c>
      <c r="Q140" s="163">
        <v>12140</v>
      </c>
      <c r="R140" s="164">
        <f t="shared" si="123"/>
        <v>5.7215013498214784E-2</v>
      </c>
      <c r="S140" s="165">
        <f t="shared" si="124"/>
        <v>0.58402922755741127</v>
      </c>
      <c r="T140" s="164">
        <f t="shared" si="125"/>
        <v>4.6078891313028258E-3</v>
      </c>
      <c r="U140" s="163">
        <v>8942</v>
      </c>
      <c r="V140" s="163">
        <v>3377</v>
      </c>
      <c r="W140" s="163">
        <v>8746</v>
      </c>
      <c r="X140" s="163">
        <v>12856</v>
      </c>
      <c r="Y140" s="163">
        <v>13363</v>
      </c>
      <c r="Z140" s="164">
        <f t="shared" si="126"/>
        <v>3.9436838830118282E-2</v>
      </c>
      <c r="AA140" s="165">
        <f t="shared" si="119"/>
        <v>0.49440840975173339</v>
      </c>
      <c r="AB140" s="164">
        <f t="shared" si="127"/>
        <v>4.178517734701178E-3</v>
      </c>
    </row>
    <row r="141" spans="1:28" x14ac:dyDescent="0.25">
      <c r="A141" s="56"/>
      <c r="B141" s="162" t="s">
        <v>116</v>
      </c>
      <c r="C141" s="163">
        <v>646</v>
      </c>
      <c r="D141" s="163">
        <v>147</v>
      </c>
      <c r="E141" s="163">
        <v>371</v>
      </c>
      <c r="F141" s="163">
        <v>4892</v>
      </c>
      <c r="G141" s="163">
        <v>3993</v>
      </c>
      <c r="H141" s="163">
        <v>3899</v>
      </c>
      <c r="I141" s="164">
        <f t="shared" si="120"/>
        <v>-2.3541197094916089E-2</v>
      </c>
      <c r="J141" s="165">
        <f t="shared" si="121"/>
        <v>5.0356037151702786</v>
      </c>
      <c r="K141" s="164">
        <f t="shared" si="122"/>
        <v>6.9203353851178175E-3</v>
      </c>
      <c r="L141" s="163">
        <v>11924</v>
      </c>
      <c r="M141" s="163">
        <v>3786</v>
      </c>
      <c r="N141" s="163">
        <v>3158</v>
      </c>
      <c r="O141" s="163">
        <v>12813</v>
      </c>
      <c r="P141" s="163">
        <v>12029</v>
      </c>
      <c r="Q141" s="163">
        <v>12213</v>
      </c>
      <c r="R141" s="164">
        <f t="shared" si="123"/>
        <v>1.5296367112810794E-2</v>
      </c>
      <c r="S141" s="165">
        <f t="shared" si="124"/>
        <v>2.4236833277423653E-2</v>
      </c>
      <c r="T141" s="164">
        <f t="shared" si="125"/>
        <v>4.6355971960956683E-3</v>
      </c>
      <c r="U141" s="163">
        <v>12570</v>
      </c>
      <c r="V141" s="163">
        <v>7198</v>
      </c>
      <c r="W141" s="163">
        <v>17705</v>
      </c>
      <c r="X141" s="163">
        <v>16022</v>
      </c>
      <c r="Y141" s="163">
        <v>16112</v>
      </c>
      <c r="Z141" s="164">
        <f t="shared" si="126"/>
        <v>5.6172762451629499E-3</v>
      </c>
      <c r="AA141" s="165">
        <f t="shared" si="119"/>
        <v>0.28178202068416858</v>
      </c>
      <c r="AB141" s="164">
        <f t="shared" si="127"/>
        <v>5.0381110335632256E-3</v>
      </c>
    </row>
    <row r="142" spans="1:28" x14ac:dyDescent="0.25">
      <c r="A142" s="56"/>
      <c r="B142" s="162" t="s">
        <v>123</v>
      </c>
      <c r="C142" s="163">
        <v>446</v>
      </c>
      <c r="D142" s="163">
        <v>113</v>
      </c>
      <c r="E142" s="163">
        <v>613</v>
      </c>
      <c r="F142" s="163">
        <v>3543</v>
      </c>
      <c r="G142" s="163">
        <v>2717</v>
      </c>
      <c r="H142" s="163">
        <v>1486</v>
      </c>
      <c r="I142" s="164">
        <f t="shared" si="120"/>
        <v>-0.45307324254692671</v>
      </c>
      <c r="J142" s="165">
        <f t="shared" si="121"/>
        <v>2.3318385650224216</v>
      </c>
      <c r="K142" s="164">
        <f t="shared" si="122"/>
        <v>2.6375015086650623E-3</v>
      </c>
      <c r="L142" s="163">
        <v>1519</v>
      </c>
      <c r="M142" s="163">
        <v>447</v>
      </c>
      <c r="N142" s="163">
        <v>294</v>
      </c>
      <c r="O142" s="163">
        <v>3069</v>
      </c>
      <c r="P142" s="163">
        <v>2937</v>
      </c>
      <c r="Q142" s="163">
        <v>2319</v>
      </c>
      <c r="R142" s="164">
        <f t="shared" si="123"/>
        <v>-0.21041879468845759</v>
      </c>
      <c r="S142" s="165">
        <f t="shared" si="124"/>
        <v>0.52666227781435149</v>
      </c>
      <c r="T142" s="164">
        <f t="shared" si="125"/>
        <v>8.8020551033700595E-4</v>
      </c>
      <c r="U142" s="163">
        <v>1965</v>
      </c>
      <c r="V142" s="163">
        <v>1022</v>
      </c>
      <c r="W142" s="163">
        <v>6612</v>
      </c>
      <c r="X142" s="163">
        <v>5654</v>
      </c>
      <c r="Y142" s="163">
        <v>3805</v>
      </c>
      <c r="Z142" s="164">
        <f t="shared" si="126"/>
        <v>-0.32702511496285813</v>
      </c>
      <c r="AA142" s="165">
        <f t="shared" si="119"/>
        <v>0.93638676844783708</v>
      </c>
      <c r="AB142" s="164">
        <f t="shared" si="127"/>
        <v>1.1897971997708585E-3</v>
      </c>
    </row>
    <row r="143" spans="1:28" x14ac:dyDescent="0.25">
      <c r="A143" s="56"/>
      <c r="B143" s="162" t="s">
        <v>119</v>
      </c>
      <c r="C143" s="163">
        <v>152</v>
      </c>
      <c r="D143" s="163">
        <v>428</v>
      </c>
      <c r="E143" s="163">
        <v>765</v>
      </c>
      <c r="F143" s="163">
        <v>280</v>
      </c>
      <c r="G143" s="163">
        <v>774</v>
      </c>
      <c r="H143" s="163">
        <v>791</v>
      </c>
      <c r="I143" s="164">
        <f t="shared" si="120"/>
        <v>2.1963824289405576E-2</v>
      </c>
      <c r="J143" s="165">
        <f t="shared" si="121"/>
        <v>4.2039473684210522</v>
      </c>
      <c r="K143" s="164">
        <f t="shared" si="122"/>
        <v>1.4039459578425735E-3</v>
      </c>
      <c r="L143" s="163">
        <v>2535</v>
      </c>
      <c r="M143" s="163">
        <v>773</v>
      </c>
      <c r="N143" s="163">
        <v>469</v>
      </c>
      <c r="O143" s="163">
        <v>2355</v>
      </c>
      <c r="P143" s="163">
        <v>2569</v>
      </c>
      <c r="Q143" s="163">
        <v>2964</v>
      </c>
      <c r="R143" s="164">
        <f t="shared" si="123"/>
        <v>0.15375632541845086</v>
      </c>
      <c r="S143" s="165">
        <f t="shared" si="124"/>
        <v>0.1692307692307693</v>
      </c>
      <c r="T143" s="164">
        <f t="shared" si="125"/>
        <v>1.1250233430956816E-3</v>
      </c>
      <c r="U143" s="163">
        <v>2687</v>
      </c>
      <c r="V143" s="163">
        <v>1638</v>
      </c>
      <c r="W143" s="163">
        <v>2635</v>
      </c>
      <c r="X143" s="163">
        <v>3343</v>
      </c>
      <c r="Y143" s="163">
        <v>3755</v>
      </c>
      <c r="Z143" s="164">
        <f t="shared" si="126"/>
        <v>0.12324259647023639</v>
      </c>
      <c r="AA143" s="165">
        <f t="shared" si="119"/>
        <v>0.39746929661332331</v>
      </c>
      <c r="AB143" s="164">
        <f t="shared" si="127"/>
        <v>1.1741625453717671E-3</v>
      </c>
    </row>
    <row r="144" spans="1:28" x14ac:dyDescent="0.25">
      <c r="A144" s="56"/>
      <c r="B144" s="162" t="s">
        <v>128</v>
      </c>
      <c r="C144" s="163">
        <v>248</v>
      </c>
      <c r="D144" s="163">
        <v>142</v>
      </c>
      <c r="E144" s="163">
        <v>0</v>
      </c>
      <c r="F144" s="163">
        <v>79</v>
      </c>
      <c r="G144" s="163">
        <v>139</v>
      </c>
      <c r="H144" s="163">
        <v>6</v>
      </c>
      <c r="I144" s="164">
        <f t="shared" si="120"/>
        <v>-0.95683453237410077</v>
      </c>
      <c r="J144" s="165">
        <f t="shared" si="121"/>
        <v>-0.97580645161290325</v>
      </c>
      <c r="K144" s="164">
        <f t="shared" si="122"/>
        <v>1.0649400438755298E-5</v>
      </c>
      <c r="L144" s="163">
        <v>715</v>
      </c>
      <c r="M144" s="163">
        <v>1439</v>
      </c>
      <c r="N144" s="163">
        <v>17</v>
      </c>
      <c r="O144" s="163">
        <v>1578</v>
      </c>
      <c r="P144" s="163">
        <v>1825</v>
      </c>
      <c r="Q144" s="163">
        <v>1836</v>
      </c>
      <c r="R144" s="164">
        <f t="shared" si="123"/>
        <v>6.0273972602740145E-3</v>
      </c>
      <c r="S144" s="165">
        <f t="shared" si="124"/>
        <v>1.5678321678321678</v>
      </c>
      <c r="T144" s="164">
        <f t="shared" si="125"/>
        <v>6.9687680766655584E-4</v>
      </c>
      <c r="U144" s="163">
        <v>963</v>
      </c>
      <c r="V144" s="163">
        <v>36</v>
      </c>
      <c r="W144" s="163">
        <v>1657</v>
      </c>
      <c r="X144" s="163">
        <v>1964</v>
      </c>
      <c r="Y144" s="163">
        <v>1842</v>
      </c>
      <c r="Z144" s="164">
        <f t="shared" si="126"/>
        <v>-6.2118126272912466E-2</v>
      </c>
      <c r="AA144" s="165">
        <f t="shared" si="119"/>
        <v>0.91277258566978192</v>
      </c>
      <c r="AB144" s="164">
        <f t="shared" si="127"/>
        <v>5.7598066806252861E-4</v>
      </c>
    </row>
    <row r="145" spans="1:28" x14ac:dyDescent="0.25">
      <c r="A145" s="56"/>
      <c r="B145" s="162" t="s">
        <v>131</v>
      </c>
      <c r="C145" s="163">
        <v>73</v>
      </c>
      <c r="D145" s="163">
        <v>815</v>
      </c>
      <c r="E145" s="163">
        <v>2</v>
      </c>
      <c r="F145" s="163">
        <v>49</v>
      </c>
      <c r="G145" s="163">
        <v>62</v>
      </c>
      <c r="H145" s="163">
        <v>54</v>
      </c>
      <c r="I145" s="164">
        <f t="shared" si="120"/>
        <v>-0.12903225806451613</v>
      </c>
      <c r="J145" s="165">
        <f t="shared" si="121"/>
        <v>-0.26027397260273977</v>
      </c>
      <c r="K145" s="164">
        <f t="shared" si="122"/>
        <v>9.5844603948797683E-5</v>
      </c>
      <c r="L145" s="163">
        <v>3120</v>
      </c>
      <c r="M145" s="163">
        <v>2465</v>
      </c>
      <c r="N145" s="163">
        <v>4</v>
      </c>
      <c r="O145" s="163">
        <v>693</v>
      </c>
      <c r="P145" s="163">
        <v>1267</v>
      </c>
      <c r="Q145" s="163">
        <v>1116</v>
      </c>
      <c r="R145" s="164">
        <f t="shared" si="123"/>
        <v>-0.11917916337805845</v>
      </c>
      <c r="S145" s="165">
        <f t="shared" si="124"/>
        <v>-0.64230769230769225</v>
      </c>
      <c r="T145" s="164">
        <f t="shared" si="125"/>
        <v>4.2359178505222019E-4</v>
      </c>
      <c r="U145" s="163">
        <v>3193</v>
      </c>
      <c r="V145" s="163">
        <v>43</v>
      </c>
      <c r="W145" s="163">
        <v>742</v>
      </c>
      <c r="X145" s="163">
        <v>1329</v>
      </c>
      <c r="Y145" s="163">
        <v>1170</v>
      </c>
      <c r="Z145" s="164">
        <f t="shared" si="126"/>
        <v>-0.11963882618510158</v>
      </c>
      <c r="AA145" s="165">
        <f t="shared" si="119"/>
        <v>-0.63357344190416542</v>
      </c>
      <c r="AB145" s="164">
        <f t="shared" si="127"/>
        <v>3.6585091293873966E-4</v>
      </c>
    </row>
    <row r="146" spans="1:28" x14ac:dyDescent="0.25">
      <c r="A146" s="56"/>
      <c r="B146" s="168" t="s">
        <v>145</v>
      </c>
      <c r="C146" s="169">
        <f t="shared" ref="C146:H146" si="128">C138-SUM(C139:C145)</f>
        <v>3154</v>
      </c>
      <c r="D146" s="169">
        <f t="shared" si="128"/>
        <v>1145</v>
      </c>
      <c r="E146" s="169">
        <f t="shared" si="128"/>
        <v>1811</v>
      </c>
      <c r="F146" s="169">
        <f t="shared" si="128"/>
        <v>6224</v>
      </c>
      <c r="G146" s="169">
        <f t="shared" si="128"/>
        <v>5861</v>
      </c>
      <c r="H146" s="169">
        <f t="shared" si="128"/>
        <v>7019</v>
      </c>
      <c r="I146" s="170">
        <f t="shared" si="120"/>
        <v>0.19757720525507594</v>
      </c>
      <c r="J146" s="171">
        <f t="shared" si="121"/>
        <v>1.2254280279010779</v>
      </c>
      <c r="K146" s="170">
        <f t="shared" si="122"/>
        <v>1.2458023613270574E-2</v>
      </c>
      <c r="L146" s="169">
        <f t="shared" ref="L146:Q146" si="129">L138-SUM(L139:L145)</f>
        <v>21117</v>
      </c>
      <c r="M146" s="169">
        <f t="shared" si="129"/>
        <v>11097</v>
      </c>
      <c r="N146" s="169">
        <f t="shared" si="129"/>
        <v>7451</v>
      </c>
      <c r="O146" s="169">
        <f t="shared" si="129"/>
        <v>34073</v>
      </c>
      <c r="P146" s="169">
        <f t="shared" si="129"/>
        <v>37362</v>
      </c>
      <c r="Q146" s="169">
        <f t="shared" si="129"/>
        <v>40020</v>
      </c>
      <c r="R146" s="170">
        <f t="shared" si="123"/>
        <v>7.1141801830737039E-2</v>
      </c>
      <c r="S146" s="171">
        <f t="shared" si="124"/>
        <v>0.89515556186958367</v>
      </c>
      <c r="T146" s="170">
        <f t="shared" si="125"/>
        <v>1.5190092506980155E-2</v>
      </c>
      <c r="U146" s="169">
        <f>U138-SUM(U139:U145)</f>
        <v>24271</v>
      </c>
      <c r="V146" s="169">
        <f>V138-SUM(V139:V145)</f>
        <v>14412</v>
      </c>
      <c r="W146" s="169">
        <f>W138-SUM(W139:W145)</f>
        <v>40297</v>
      </c>
      <c r="X146" s="169">
        <f>X138-SUM(X139:X145)</f>
        <v>43223</v>
      </c>
      <c r="Y146" s="169">
        <f>Y138-SUM(Y139:Y145)</f>
        <v>47039</v>
      </c>
      <c r="Z146" s="170">
        <f t="shared" si="126"/>
        <v>8.8286329037780886E-2</v>
      </c>
      <c r="AA146" s="171">
        <f t="shared" si="119"/>
        <v>0.93807424498372538</v>
      </c>
      <c r="AB146" s="170">
        <f t="shared" si="127"/>
        <v>1.4708770165577244E-2</v>
      </c>
    </row>
    <row r="147" spans="1:28" x14ac:dyDescent="0.25">
      <c r="A147" s="56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</row>
    <row r="148" spans="1:28" x14ac:dyDescent="0.25">
      <c r="A148" s="56"/>
      <c r="B148" s="154" t="s">
        <v>68</v>
      </c>
      <c r="C148" s="176">
        <f t="shared" ref="C148:H148" si="130">C149+C152</f>
        <v>20324</v>
      </c>
      <c r="D148" s="176">
        <f t="shared" si="130"/>
        <v>8632</v>
      </c>
      <c r="E148" s="176">
        <f t="shared" si="130"/>
        <v>8367</v>
      </c>
      <c r="F148" s="176">
        <f t="shared" si="130"/>
        <v>21427</v>
      </c>
      <c r="G148" s="176">
        <f t="shared" si="130"/>
        <v>21446</v>
      </c>
      <c r="H148" s="176">
        <f t="shared" si="130"/>
        <v>26088</v>
      </c>
      <c r="I148" s="177">
        <f>IFERROR(H148/G148-1,"-")</f>
        <v>0.21645062016226801</v>
      </c>
      <c r="J148" s="177">
        <f>IFERROR(H148/C148-1,"-")</f>
        <v>0.28360558945089553</v>
      </c>
      <c r="K148" s="177">
        <f>H148/H$8</f>
        <v>4.6303593107708034E-2</v>
      </c>
      <c r="L148" s="176">
        <f t="shared" ref="L148:Q148" si="131">L149+L152</f>
        <v>71706</v>
      </c>
      <c r="M148" s="176">
        <f t="shared" si="131"/>
        <v>21795</v>
      </c>
      <c r="N148" s="176">
        <f t="shared" si="131"/>
        <v>34156</v>
      </c>
      <c r="O148" s="176">
        <f t="shared" si="131"/>
        <v>57564</v>
      </c>
      <c r="P148" s="176">
        <f t="shared" si="131"/>
        <v>61552</v>
      </c>
      <c r="Q148" s="176">
        <f t="shared" si="131"/>
        <v>60228</v>
      </c>
      <c r="R148" s="177">
        <f>IFERROR(Q148/P148-1,"-")</f>
        <v>-2.1510267741096989E-2</v>
      </c>
      <c r="S148" s="177">
        <f>IFERROR(Q148/L148-1,"-")</f>
        <v>-0.16007028700527148</v>
      </c>
      <c r="T148" s="177">
        <f>Q148/Q$8</f>
        <v>2.2860292141689175E-2</v>
      </c>
      <c r="U148" s="176">
        <f>U149+U152</f>
        <v>92030</v>
      </c>
      <c r="V148" s="176">
        <f>V149+V152</f>
        <v>42523</v>
      </c>
      <c r="W148" s="176">
        <f>W149+W152</f>
        <v>78991</v>
      </c>
      <c r="X148" s="176">
        <f>X149+X152</f>
        <v>82998</v>
      </c>
      <c r="Y148" s="176">
        <f>Y149+Y152</f>
        <v>86316</v>
      </c>
      <c r="Z148" s="177">
        <f>IFERROR(Y148/X148-1,"-")</f>
        <v>3.9976866912455611E-2</v>
      </c>
      <c r="AA148" s="177">
        <f t="shared" ref="AA148:AA160" si="132">IFERROR(Y148/U148-1,"-")</f>
        <v>-6.2088449418667868E-2</v>
      </c>
      <c r="AB148" s="177">
        <f>Y148/Y$8</f>
        <v>2.6990416582239534E-2</v>
      </c>
    </row>
    <row r="149" spans="1:28" x14ac:dyDescent="0.25">
      <c r="A149" s="56"/>
      <c r="B149" s="157" t="s">
        <v>97</v>
      </c>
      <c r="C149" s="158">
        <v>13095</v>
      </c>
      <c r="D149" s="158">
        <v>5991</v>
      </c>
      <c r="E149" s="158">
        <v>4902</v>
      </c>
      <c r="F149" s="158">
        <v>13125</v>
      </c>
      <c r="G149" s="158">
        <v>13627</v>
      </c>
      <c r="H149" s="158">
        <v>14421</v>
      </c>
      <c r="I149" s="159">
        <f>IFERROR(H149/G149-1,"-")</f>
        <v>5.8266676451163235E-2</v>
      </c>
      <c r="J149" s="160">
        <f>IFERROR(H149/C149-1,"-")</f>
        <v>0.10126002290950753</v>
      </c>
      <c r="K149" s="159">
        <f>H149/H$8</f>
        <v>2.5595833954548359E-2</v>
      </c>
      <c r="L149" s="158">
        <v>28540</v>
      </c>
      <c r="M149" s="158">
        <v>7745</v>
      </c>
      <c r="N149" s="158">
        <v>22645</v>
      </c>
      <c r="O149" s="158">
        <v>30183</v>
      </c>
      <c r="P149" s="158">
        <v>30633</v>
      </c>
      <c r="Q149" s="158">
        <v>26091</v>
      </c>
      <c r="R149" s="159">
        <f>IFERROR(Q149/P149-1,"-")</f>
        <v>-0.14827147194202328</v>
      </c>
      <c r="S149" s="160">
        <f>IFERROR(Q149/L149-1,"-")</f>
        <v>-8.5809390329362301E-2</v>
      </c>
      <c r="T149" s="159">
        <f>Q149/Q$8</f>
        <v>9.9031660069869871E-3</v>
      </c>
      <c r="U149" s="158">
        <v>41635</v>
      </c>
      <c r="V149" s="158">
        <v>27547</v>
      </c>
      <c r="W149" s="158">
        <v>43308</v>
      </c>
      <c r="X149" s="158">
        <v>44260</v>
      </c>
      <c r="Y149" s="158">
        <v>40512</v>
      </c>
      <c r="Z149" s="159">
        <f>IFERROR(Y149/X149-1,"-")</f>
        <v>-8.4681427925892505E-2</v>
      </c>
      <c r="AA149" s="160">
        <f t="shared" si="132"/>
        <v>-2.6972499099315428E-2</v>
      </c>
      <c r="AB149" s="159">
        <f>Y149/Y$8</f>
        <v>1.2667822380319847E-2</v>
      </c>
    </row>
    <row r="150" spans="1:28" x14ac:dyDescent="0.25">
      <c r="A150" s="56"/>
      <c r="B150" s="162" t="s">
        <v>103</v>
      </c>
      <c r="C150" s="163">
        <v>4440</v>
      </c>
      <c r="D150" s="163">
        <v>1740</v>
      </c>
      <c r="E150" s="163">
        <v>2133</v>
      </c>
      <c r="F150" s="163">
        <v>5098</v>
      </c>
      <c r="G150" s="163">
        <v>3977</v>
      </c>
      <c r="H150" s="163">
        <v>4233</v>
      </c>
      <c r="I150" s="164">
        <f>IFERROR(H150/G150-1,"-")</f>
        <v>6.4370128237364765E-2</v>
      </c>
      <c r="J150" s="165">
        <f>IFERROR(H150/C150-1,"-")</f>
        <v>-4.6621621621621645E-2</v>
      </c>
      <c r="K150" s="164">
        <f>H150/H$8</f>
        <v>7.5131520095418625E-3</v>
      </c>
      <c r="L150" s="163">
        <v>20777</v>
      </c>
      <c r="M150" s="163">
        <v>5766</v>
      </c>
      <c r="N150" s="163">
        <v>19879</v>
      </c>
      <c r="O150" s="163">
        <v>26530</v>
      </c>
      <c r="P150" s="163">
        <v>28721</v>
      </c>
      <c r="Q150" s="163">
        <v>23802</v>
      </c>
      <c r="R150" s="164">
        <f>IFERROR(Q150/P150-1,"-")</f>
        <v>-0.17126840987430803</v>
      </c>
      <c r="S150" s="165">
        <f>IFERROR(Q150/L150-1,"-")</f>
        <v>0.14559368532511918</v>
      </c>
      <c r="T150" s="164">
        <f>Q150/Q$8</f>
        <v>9.0343473725922451E-3</v>
      </c>
      <c r="U150" s="163">
        <v>25217</v>
      </c>
      <c r="V150" s="163">
        <v>22012</v>
      </c>
      <c r="W150" s="163">
        <v>31628</v>
      </c>
      <c r="X150" s="163">
        <v>32698</v>
      </c>
      <c r="Y150" s="163">
        <v>28035</v>
      </c>
      <c r="Z150" s="164">
        <f>IFERROR(Y150/X150-1,"-")</f>
        <v>-0.14260811058780354</v>
      </c>
      <c r="AA150" s="165">
        <f t="shared" si="132"/>
        <v>0.11175000991394701</v>
      </c>
      <c r="AB150" s="164">
        <f>Y150/Y$8</f>
        <v>8.7663507215705698E-3</v>
      </c>
    </row>
    <row r="151" spans="1:28" x14ac:dyDescent="0.25">
      <c r="A151" s="56"/>
      <c r="B151" s="162" t="s">
        <v>100</v>
      </c>
      <c r="C151" s="163">
        <v>8655</v>
      </c>
      <c r="D151" s="163">
        <v>4251</v>
      </c>
      <c r="E151" s="163">
        <v>2769</v>
      </c>
      <c r="F151" s="163">
        <v>8027</v>
      </c>
      <c r="G151" s="163">
        <v>9650</v>
      </c>
      <c r="H151" s="163">
        <v>10188</v>
      </c>
      <c r="I151" s="164">
        <f>IFERROR(H151/G151-1,"-")</f>
        <v>5.5751295336787576E-2</v>
      </c>
      <c r="J151" s="165">
        <f>IFERROR(H151/C151-1,"-")</f>
        <v>0.17712305025996544</v>
      </c>
      <c r="K151" s="164">
        <f>H151/H$8</f>
        <v>1.8082681945006496E-2</v>
      </c>
      <c r="L151" s="163">
        <v>7763</v>
      </c>
      <c r="M151" s="163">
        <v>1979</v>
      </c>
      <c r="N151" s="163">
        <v>2766</v>
      </c>
      <c r="O151" s="163">
        <v>3653</v>
      </c>
      <c r="P151" s="163">
        <v>1912</v>
      </c>
      <c r="Q151" s="163">
        <v>2289</v>
      </c>
      <c r="R151" s="164">
        <f>IFERROR(Q151/P151-1,"-")</f>
        <v>0.19717573221757312</v>
      </c>
      <c r="S151" s="165">
        <f>IFERROR(Q151/L151-1,"-")</f>
        <v>-0.70513976555455371</v>
      </c>
      <c r="T151" s="164">
        <f>Q151/Q$8</f>
        <v>8.6881863439474197E-4</v>
      </c>
      <c r="U151" s="163">
        <v>16418</v>
      </c>
      <c r="V151" s="163">
        <v>5535</v>
      </c>
      <c r="W151" s="163">
        <v>11680</v>
      </c>
      <c r="X151" s="163">
        <v>11562</v>
      </c>
      <c r="Y151" s="163">
        <v>12477</v>
      </c>
      <c r="Z151" s="164">
        <f>IFERROR(Y151/X151-1,"-")</f>
        <v>7.9138557343020333E-2</v>
      </c>
      <c r="AA151" s="165">
        <f t="shared" si="132"/>
        <v>-0.24004141795590206</v>
      </c>
      <c r="AB151" s="164">
        <f>Y151/Y$8</f>
        <v>3.9014716587492779E-3</v>
      </c>
    </row>
    <row r="152" spans="1:28" x14ac:dyDescent="0.25">
      <c r="A152" s="56"/>
      <c r="B152" s="157" t="s">
        <v>107</v>
      </c>
      <c r="C152" s="158">
        <v>7229</v>
      </c>
      <c r="D152" s="158">
        <v>2641</v>
      </c>
      <c r="E152" s="158">
        <v>3465</v>
      </c>
      <c r="F152" s="158">
        <v>8302</v>
      </c>
      <c r="G152" s="158">
        <v>7819</v>
      </c>
      <c r="H152" s="158">
        <v>11667</v>
      </c>
      <c r="I152" s="159">
        <f>IFERROR(H152/G152-1,"-")</f>
        <v>0.49213454405934254</v>
      </c>
      <c r="J152" s="160">
        <f>IFERROR(H152/C152-1,"-")</f>
        <v>0.61391617097800522</v>
      </c>
      <c r="K152" s="159">
        <f>H152/H$8</f>
        <v>2.0707759153159679E-2</v>
      </c>
      <c r="L152" s="158">
        <v>43166</v>
      </c>
      <c r="M152" s="158">
        <v>14050</v>
      </c>
      <c r="N152" s="158">
        <v>11511</v>
      </c>
      <c r="O152" s="158">
        <v>27381</v>
      </c>
      <c r="P152" s="158">
        <v>30919</v>
      </c>
      <c r="Q152" s="158">
        <v>34137</v>
      </c>
      <c r="R152" s="159">
        <f>IFERROR(Q152/P152-1,"-")</f>
        <v>0.10407839839580846</v>
      </c>
      <c r="S152" s="160">
        <f>IFERROR(Q152/L152-1,"-")</f>
        <v>-0.2091692535792059</v>
      </c>
      <c r="T152" s="159">
        <f>Q152/Q$8</f>
        <v>1.2957126134702188E-2</v>
      </c>
      <c r="U152" s="158">
        <v>50395</v>
      </c>
      <c r="V152" s="158">
        <v>14976</v>
      </c>
      <c r="W152" s="158">
        <v>35683</v>
      </c>
      <c r="X152" s="158">
        <v>38738</v>
      </c>
      <c r="Y152" s="158">
        <v>45804</v>
      </c>
      <c r="Z152" s="159">
        <f>IFERROR(Y152/X152-1,"-")</f>
        <v>0.18240487376736025</v>
      </c>
      <c r="AA152" s="160">
        <f t="shared" si="132"/>
        <v>-9.1100307570195493E-2</v>
      </c>
      <c r="AB152" s="159">
        <f>Y152/Y$8</f>
        <v>1.4322594201919685E-2</v>
      </c>
    </row>
    <row r="153" spans="1:28" s="56" customFormat="1" x14ac:dyDescent="0.25">
      <c r="B153" s="162" t="s">
        <v>110</v>
      </c>
      <c r="C153" s="163">
        <v>760</v>
      </c>
      <c r="D153" s="163">
        <v>311</v>
      </c>
      <c r="E153" s="163">
        <v>175</v>
      </c>
      <c r="F153" s="163">
        <v>698</v>
      </c>
      <c r="G153" s="163">
        <v>616</v>
      </c>
      <c r="H153" s="163">
        <v>971</v>
      </c>
      <c r="I153" s="164">
        <f t="shared" ref="I153:I160" si="133">IFERROR(H153/G153-1,"-")</f>
        <v>0.57629870129870131</v>
      </c>
      <c r="J153" s="165">
        <f t="shared" ref="J153:J160" si="134">IFERROR(H153/C153-1,"-")</f>
        <v>0.27763157894736845</v>
      </c>
      <c r="K153" s="164">
        <f t="shared" ref="K153:K160" si="135">H153/H$8</f>
        <v>1.7234279710052324E-3</v>
      </c>
      <c r="L153" s="163">
        <v>15197</v>
      </c>
      <c r="M153" s="163">
        <v>4660</v>
      </c>
      <c r="N153" s="163">
        <v>1210</v>
      </c>
      <c r="O153" s="163">
        <v>12864</v>
      </c>
      <c r="P153" s="163">
        <v>12603</v>
      </c>
      <c r="Q153" s="163">
        <v>13869</v>
      </c>
      <c r="R153" s="164">
        <f t="shared" ref="R153:R160" si="136">IFERROR(Q153/P153-1,"-")</f>
        <v>0.10045227326826955</v>
      </c>
      <c r="S153" s="165">
        <f t="shared" ref="S153:S160" si="137">IFERROR(Q153/L153-1,"-")</f>
        <v>-8.738566822399163E-2</v>
      </c>
      <c r="T153" s="164">
        <f t="shared" ref="T153:T160" si="138">Q153/Q$8</f>
        <v>5.2641527481086395E-3</v>
      </c>
      <c r="U153" s="163">
        <v>15957</v>
      </c>
      <c r="V153" s="163">
        <v>1385</v>
      </c>
      <c r="W153" s="163">
        <v>13562</v>
      </c>
      <c r="X153" s="163">
        <v>13219</v>
      </c>
      <c r="Y153" s="163">
        <v>14840</v>
      </c>
      <c r="Z153" s="164">
        <f t="shared" ref="Z153:Z160" si="139">IFERROR(Y153/X153-1,"-")</f>
        <v>0.12262652242983574</v>
      </c>
      <c r="AA153" s="165">
        <f t="shared" si="132"/>
        <v>-7.0000626684213807E-2</v>
      </c>
      <c r="AB153" s="164">
        <f t="shared" ref="AB153:AB160" si="140">Y153/Y$8</f>
        <v>4.6403654256503392E-3</v>
      </c>
    </row>
    <row r="154" spans="1:28" s="56" customFormat="1" x14ac:dyDescent="0.25">
      <c r="B154" s="162" t="s">
        <v>113</v>
      </c>
      <c r="C154" s="163">
        <v>1338</v>
      </c>
      <c r="D154" s="163">
        <v>480</v>
      </c>
      <c r="E154" s="163">
        <v>516</v>
      </c>
      <c r="F154" s="163">
        <v>1474</v>
      </c>
      <c r="G154" s="163">
        <v>1521</v>
      </c>
      <c r="H154" s="163">
        <v>1948</v>
      </c>
      <c r="I154" s="164">
        <f t="shared" si="133"/>
        <v>0.28073635765943461</v>
      </c>
      <c r="J154" s="165">
        <f t="shared" si="134"/>
        <v>0.45590433482810155</v>
      </c>
      <c r="K154" s="164">
        <f t="shared" si="135"/>
        <v>3.4575053424492201E-3</v>
      </c>
      <c r="L154" s="163">
        <v>10801</v>
      </c>
      <c r="M154" s="163">
        <v>3595</v>
      </c>
      <c r="N154" s="163">
        <v>2464</v>
      </c>
      <c r="O154" s="163">
        <v>5112</v>
      </c>
      <c r="P154" s="163">
        <v>5253</v>
      </c>
      <c r="Q154" s="163">
        <v>4711</v>
      </c>
      <c r="R154" s="164">
        <f t="shared" si="136"/>
        <v>-0.10317913573196269</v>
      </c>
      <c r="S154" s="165">
        <f t="shared" si="137"/>
        <v>-0.56383668178872326</v>
      </c>
      <c r="T154" s="164">
        <f t="shared" si="138"/>
        <v>1.7881190854668544E-3</v>
      </c>
      <c r="U154" s="163">
        <v>12139</v>
      </c>
      <c r="V154" s="163">
        <v>2980</v>
      </c>
      <c r="W154" s="163">
        <v>6586</v>
      </c>
      <c r="X154" s="163">
        <v>6774</v>
      </c>
      <c r="Y154" s="163">
        <v>6659</v>
      </c>
      <c r="Z154" s="164">
        <f t="shared" si="139"/>
        <v>-1.6976675524062568E-2</v>
      </c>
      <c r="AA154" s="165">
        <f t="shared" si="132"/>
        <v>-0.4514375154460829</v>
      </c>
      <c r="AB154" s="164">
        <f t="shared" si="140"/>
        <v>2.0822232728709977E-3</v>
      </c>
    </row>
    <row r="155" spans="1:28" x14ac:dyDescent="0.25">
      <c r="A155" s="56"/>
      <c r="B155" s="162" t="s">
        <v>116</v>
      </c>
      <c r="C155" s="163">
        <v>957</v>
      </c>
      <c r="D155" s="163">
        <v>370</v>
      </c>
      <c r="E155" s="163">
        <v>793</v>
      </c>
      <c r="F155" s="163">
        <v>1596</v>
      </c>
      <c r="G155" s="163">
        <v>1418</v>
      </c>
      <c r="H155" s="163">
        <v>2068</v>
      </c>
      <c r="I155" s="164">
        <f t="shared" si="133"/>
        <v>0.45839210155148091</v>
      </c>
      <c r="J155" s="165">
        <f t="shared" si="134"/>
        <v>1.1609195402298851</v>
      </c>
      <c r="K155" s="164">
        <f t="shared" si="135"/>
        <v>3.670493351224326E-3</v>
      </c>
      <c r="L155" s="163">
        <v>6662</v>
      </c>
      <c r="M155" s="163">
        <v>1571</v>
      </c>
      <c r="N155" s="163">
        <v>2729</v>
      </c>
      <c r="O155" s="163">
        <v>2902</v>
      </c>
      <c r="P155" s="163">
        <v>4963</v>
      </c>
      <c r="Q155" s="163">
        <v>6023</v>
      </c>
      <c r="R155" s="164">
        <f t="shared" si="136"/>
        <v>0.21358049566794279</v>
      </c>
      <c r="S155" s="165">
        <f t="shared" si="137"/>
        <v>-9.5917141999399602E-2</v>
      </c>
      <c r="T155" s="164">
        <f t="shared" si="138"/>
        <v>2.2861051266751991E-3</v>
      </c>
      <c r="U155" s="163">
        <v>7619</v>
      </c>
      <c r="V155" s="163">
        <v>3522</v>
      </c>
      <c r="W155" s="163">
        <v>4498</v>
      </c>
      <c r="X155" s="163">
        <v>6381</v>
      </c>
      <c r="Y155" s="163">
        <v>8091</v>
      </c>
      <c r="Z155" s="164">
        <f t="shared" si="139"/>
        <v>0.26798307475317351</v>
      </c>
      <c r="AA155" s="165">
        <f t="shared" si="132"/>
        <v>6.1950387189919853E-2</v>
      </c>
      <c r="AB155" s="164">
        <f t="shared" si="140"/>
        <v>2.5299997748609768E-3</v>
      </c>
    </row>
    <row r="156" spans="1:28" x14ac:dyDescent="0.25">
      <c r="A156" s="56"/>
      <c r="B156" s="162" t="s">
        <v>123</v>
      </c>
      <c r="C156" s="163">
        <v>338</v>
      </c>
      <c r="D156" s="163">
        <v>223</v>
      </c>
      <c r="E156" s="163">
        <v>142</v>
      </c>
      <c r="F156" s="163">
        <v>503</v>
      </c>
      <c r="G156" s="163">
        <v>410</v>
      </c>
      <c r="H156" s="163">
        <v>589</v>
      </c>
      <c r="I156" s="164">
        <f t="shared" si="133"/>
        <v>0.43658536585365848</v>
      </c>
      <c r="J156" s="165">
        <f t="shared" si="134"/>
        <v>0.74260355029585789</v>
      </c>
      <c r="K156" s="164">
        <f t="shared" si="135"/>
        <v>1.0454161430711452E-3</v>
      </c>
      <c r="L156" s="163">
        <v>670</v>
      </c>
      <c r="M156" s="163">
        <v>315</v>
      </c>
      <c r="N156" s="163">
        <v>319</v>
      </c>
      <c r="O156" s="163">
        <v>570</v>
      </c>
      <c r="P156" s="163">
        <v>571</v>
      </c>
      <c r="Q156" s="163">
        <v>717</v>
      </c>
      <c r="R156" s="164">
        <f t="shared" si="136"/>
        <v>0.25569176882662004</v>
      </c>
      <c r="S156" s="165">
        <f t="shared" si="137"/>
        <v>7.0149253731343286E-2</v>
      </c>
      <c r="T156" s="164">
        <f t="shared" si="138"/>
        <v>2.7214633502010922E-4</v>
      </c>
      <c r="U156" s="163">
        <v>1008</v>
      </c>
      <c r="V156" s="163">
        <v>461</v>
      </c>
      <c r="W156" s="163">
        <v>1073</v>
      </c>
      <c r="X156" s="163">
        <v>981</v>
      </c>
      <c r="Y156" s="163">
        <v>1306</v>
      </c>
      <c r="Z156" s="164">
        <f t="shared" si="139"/>
        <v>0.33129459734964328</v>
      </c>
      <c r="AA156" s="165">
        <f t="shared" si="132"/>
        <v>0.29563492063492069</v>
      </c>
      <c r="AB156" s="164">
        <f t="shared" si="140"/>
        <v>4.083771729042684E-4</v>
      </c>
    </row>
    <row r="157" spans="1:28" x14ac:dyDescent="0.25">
      <c r="A157" s="56"/>
      <c r="B157" s="162" t="s">
        <v>119</v>
      </c>
      <c r="C157" s="163">
        <v>311</v>
      </c>
      <c r="D157" s="163">
        <v>156</v>
      </c>
      <c r="E157" s="163">
        <v>172</v>
      </c>
      <c r="F157" s="163">
        <v>384</v>
      </c>
      <c r="G157" s="163">
        <v>346</v>
      </c>
      <c r="H157" s="163">
        <v>485</v>
      </c>
      <c r="I157" s="164">
        <f t="shared" si="133"/>
        <v>0.40173410404624277</v>
      </c>
      <c r="J157" s="165">
        <f t="shared" si="134"/>
        <v>0.55948553054662375</v>
      </c>
      <c r="K157" s="164">
        <f t="shared" si="135"/>
        <v>8.6082653546605331E-4</v>
      </c>
      <c r="L157" s="163">
        <v>1995</v>
      </c>
      <c r="M157" s="163">
        <v>893</v>
      </c>
      <c r="N157" s="163">
        <v>906</v>
      </c>
      <c r="O157" s="163">
        <v>1904</v>
      </c>
      <c r="P157" s="163">
        <v>1715</v>
      </c>
      <c r="Q157" s="163">
        <v>2050</v>
      </c>
      <c r="R157" s="164">
        <f t="shared" si="136"/>
        <v>0.19533527696792996</v>
      </c>
      <c r="S157" s="165">
        <f t="shared" si="137"/>
        <v>2.7568922305764465E-2</v>
      </c>
      <c r="T157" s="164">
        <f t="shared" si="138"/>
        <v>7.7810318938803893E-4</v>
      </c>
      <c r="U157" s="163">
        <v>2306</v>
      </c>
      <c r="V157" s="163">
        <v>1078</v>
      </c>
      <c r="W157" s="163">
        <v>2288</v>
      </c>
      <c r="X157" s="163">
        <v>2061</v>
      </c>
      <c r="Y157" s="163">
        <v>2535</v>
      </c>
      <c r="Z157" s="164">
        <f t="shared" si="139"/>
        <v>0.22998544395924303</v>
      </c>
      <c r="AA157" s="165">
        <f t="shared" si="132"/>
        <v>9.9306157849089249E-2</v>
      </c>
      <c r="AB157" s="164">
        <f t="shared" si="140"/>
        <v>7.9267697803393593E-4</v>
      </c>
    </row>
    <row r="158" spans="1:28" x14ac:dyDescent="0.25">
      <c r="A158" s="56"/>
      <c r="B158" s="162" t="s">
        <v>128</v>
      </c>
      <c r="C158" s="163">
        <v>125</v>
      </c>
      <c r="D158" s="163">
        <v>46</v>
      </c>
      <c r="E158" s="163">
        <v>23</v>
      </c>
      <c r="F158" s="163">
        <v>82</v>
      </c>
      <c r="G158" s="163">
        <v>78</v>
      </c>
      <c r="H158" s="163">
        <v>74</v>
      </c>
      <c r="I158" s="164">
        <f t="shared" si="133"/>
        <v>-5.1282051282051322E-2</v>
      </c>
      <c r="J158" s="165">
        <f t="shared" si="134"/>
        <v>-0.40800000000000003</v>
      </c>
      <c r="K158" s="164">
        <f t="shared" si="135"/>
        <v>1.3134260541131535E-4</v>
      </c>
      <c r="L158" s="163">
        <v>195</v>
      </c>
      <c r="M158" s="163">
        <v>171</v>
      </c>
      <c r="N158" s="163">
        <v>20</v>
      </c>
      <c r="O158" s="163">
        <v>195</v>
      </c>
      <c r="P158" s="163">
        <v>189</v>
      </c>
      <c r="Q158" s="163">
        <v>211</v>
      </c>
      <c r="R158" s="164">
        <f t="shared" si="136"/>
        <v>0.11640211640211651</v>
      </c>
      <c r="S158" s="165">
        <f t="shared" si="137"/>
        <v>8.2051282051281982E-2</v>
      </c>
      <c r="T158" s="164">
        <f t="shared" si="138"/>
        <v>8.0087694127256684E-5</v>
      </c>
      <c r="U158" s="163">
        <v>320</v>
      </c>
      <c r="V158" s="163">
        <v>43</v>
      </c>
      <c r="W158" s="163">
        <v>277</v>
      </c>
      <c r="X158" s="163">
        <v>267</v>
      </c>
      <c r="Y158" s="163">
        <v>285</v>
      </c>
      <c r="Z158" s="164">
        <f t="shared" si="139"/>
        <v>6.7415730337078594E-2</v>
      </c>
      <c r="AA158" s="165">
        <f t="shared" si="132"/>
        <v>-0.109375</v>
      </c>
      <c r="AB158" s="164">
        <f t="shared" si="140"/>
        <v>8.9117530074821202E-5</v>
      </c>
    </row>
    <row r="159" spans="1:28" x14ac:dyDescent="0.25">
      <c r="A159" s="56"/>
      <c r="B159" s="162" t="s">
        <v>131</v>
      </c>
      <c r="C159" s="163">
        <v>119</v>
      </c>
      <c r="D159" s="163">
        <v>56</v>
      </c>
      <c r="E159" s="163">
        <v>34</v>
      </c>
      <c r="F159" s="163">
        <v>65</v>
      </c>
      <c r="G159" s="163">
        <v>54</v>
      </c>
      <c r="H159" s="163">
        <v>51</v>
      </c>
      <c r="I159" s="164">
        <f t="shared" si="133"/>
        <v>-5.555555555555558E-2</v>
      </c>
      <c r="J159" s="165">
        <f t="shared" si="134"/>
        <v>-0.5714285714285714</v>
      </c>
      <c r="K159" s="164">
        <f t="shared" si="135"/>
        <v>9.0519903729420039E-5</v>
      </c>
      <c r="L159" s="163">
        <v>457</v>
      </c>
      <c r="M159" s="163">
        <v>221</v>
      </c>
      <c r="N159" s="163">
        <v>45</v>
      </c>
      <c r="O159" s="163">
        <v>338</v>
      </c>
      <c r="P159" s="163">
        <v>486</v>
      </c>
      <c r="Q159" s="163">
        <v>345</v>
      </c>
      <c r="R159" s="164">
        <f t="shared" si="136"/>
        <v>-0.29012345679012341</v>
      </c>
      <c r="S159" s="165">
        <f t="shared" si="137"/>
        <v>-0.24507658643326036</v>
      </c>
      <c r="T159" s="164">
        <f t="shared" si="138"/>
        <v>1.3094907333603581E-4</v>
      </c>
      <c r="U159" s="163">
        <v>576</v>
      </c>
      <c r="V159" s="163">
        <v>79</v>
      </c>
      <c r="W159" s="163">
        <v>403</v>
      </c>
      <c r="X159" s="163">
        <v>540</v>
      </c>
      <c r="Y159" s="163">
        <v>396</v>
      </c>
      <c r="Z159" s="164">
        <f t="shared" si="139"/>
        <v>-0.26666666666666672</v>
      </c>
      <c r="AA159" s="165">
        <f t="shared" si="132"/>
        <v>-0.3125</v>
      </c>
      <c r="AB159" s="164">
        <f t="shared" si="140"/>
        <v>1.2382646284080421E-4</v>
      </c>
    </row>
    <row r="160" spans="1:28" x14ac:dyDescent="0.25">
      <c r="A160" s="56"/>
      <c r="B160" s="168" t="s">
        <v>145</v>
      </c>
      <c r="C160" s="169">
        <f t="shared" ref="C160:H160" si="141">C152-SUM(C153:C159)</f>
        <v>3281</v>
      </c>
      <c r="D160" s="169">
        <f t="shared" si="141"/>
        <v>999</v>
      </c>
      <c r="E160" s="169">
        <f t="shared" si="141"/>
        <v>1610</v>
      </c>
      <c r="F160" s="169">
        <f t="shared" si="141"/>
        <v>3500</v>
      </c>
      <c r="G160" s="169">
        <f t="shared" si="141"/>
        <v>3376</v>
      </c>
      <c r="H160" s="169">
        <f t="shared" si="141"/>
        <v>5481</v>
      </c>
      <c r="I160" s="170">
        <f t="shared" si="133"/>
        <v>0.62351895734597163</v>
      </c>
      <c r="J160" s="171">
        <f t="shared" si="134"/>
        <v>0.67052727826882053</v>
      </c>
      <c r="K160" s="170">
        <f t="shared" si="135"/>
        <v>9.7282273008029649E-3</v>
      </c>
      <c r="L160" s="169">
        <f t="shared" ref="L160:Q160" si="142">L152-SUM(L153:L159)</f>
        <v>7189</v>
      </c>
      <c r="M160" s="169">
        <f t="shared" si="142"/>
        <v>2624</v>
      </c>
      <c r="N160" s="169">
        <f t="shared" si="142"/>
        <v>3818</v>
      </c>
      <c r="O160" s="169">
        <f t="shared" si="142"/>
        <v>3496</v>
      </c>
      <c r="P160" s="169">
        <f t="shared" si="142"/>
        <v>5139</v>
      </c>
      <c r="Q160" s="169">
        <f t="shared" si="142"/>
        <v>6211</v>
      </c>
      <c r="R160" s="170">
        <f t="shared" si="136"/>
        <v>0.20860089511578117</v>
      </c>
      <c r="S160" s="171">
        <f t="shared" si="137"/>
        <v>-0.13604117401585758</v>
      </c>
      <c r="T160" s="170">
        <f t="shared" si="138"/>
        <v>2.3574628825800536E-3</v>
      </c>
      <c r="U160" s="169">
        <f>U152-SUM(U153:U159)</f>
        <v>10470</v>
      </c>
      <c r="V160" s="169">
        <f>V152-SUM(V153:V159)</f>
        <v>5428</v>
      </c>
      <c r="W160" s="169">
        <f>W152-SUM(W153:W159)</f>
        <v>6996</v>
      </c>
      <c r="X160" s="169">
        <f>X152-SUM(X153:X159)</f>
        <v>8515</v>
      </c>
      <c r="Y160" s="169">
        <f>Y152-SUM(Y153:Y159)</f>
        <v>11692</v>
      </c>
      <c r="Z160" s="170">
        <f t="shared" si="139"/>
        <v>0.37310628302994719</v>
      </c>
      <c r="AA160" s="171">
        <f t="shared" si="132"/>
        <v>0.11671442215854833</v>
      </c>
      <c r="AB160" s="170">
        <f t="shared" si="140"/>
        <v>3.6560075846835422E-3</v>
      </c>
    </row>
    <row r="161" spans="1:28" ht="6" customHeight="1" x14ac:dyDescent="0.25">
      <c r="A161" s="56"/>
      <c r="C161" s="79"/>
      <c r="D161" s="79"/>
      <c r="E161" s="79"/>
      <c r="F161" s="79"/>
      <c r="G161" s="79"/>
      <c r="H161" s="79"/>
      <c r="I161" s="79"/>
      <c r="L161" s="79"/>
      <c r="M161" s="79"/>
      <c r="N161" s="79"/>
      <c r="O161" s="79"/>
      <c r="P161" s="79"/>
      <c r="Q161" s="79"/>
      <c r="R161" s="79"/>
      <c r="U161" s="79"/>
      <c r="V161" s="79"/>
      <c r="W161" s="79"/>
      <c r="X161" s="79"/>
      <c r="Y161" s="79"/>
      <c r="Z161" s="79"/>
    </row>
    <row r="162" spans="1:28" ht="6" customHeight="1" x14ac:dyDescent="0.25">
      <c r="A162" s="56"/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</row>
    <row r="163" spans="1:28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5"/>
      <c r="R163" s="105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</row>
  </sheetData>
  <mergeCells count="3">
    <mergeCell ref="C5:K5"/>
    <mergeCell ref="L5:T5"/>
    <mergeCell ref="U5:AB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FF587B-2A23-4EE9-ACD3-9D69073F26FC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2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</row>
    <row r="5" spans="1:26" ht="6" customHeight="1" x14ac:dyDescent="0.25"/>
    <row r="6" spans="1:26" ht="15.75" x14ac:dyDescent="0.25">
      <c r="B6" s="181"/>
      <c r="C6" s="299" t="s">
        <v>62</v>
      </c>
      <c r="D6" s="300"/>
      <c r="E6" s="300"/>
      <c r="F6" s="300"/>
      <c r="G6" s="300"/>
      <c r="H6" s="300"/>
      <c r="I6" s="300"/>
      <c r="J6" s="300"/>
      <c r="K6" s="299" t="s">
        <v>61</v>
      </c>
      <c r="L6" s="300"/>
      <c r="M6" s="300"/>
      <c r="N6" s="300"/>
      <c r="O6" s="300"/>
      <c r="P6" s="300"/>
      <c r="Q6" s="300"/>
      <c r="R6" s="300"/>
      <c r="S6" s="299" t="s">
        <v>137</v>
      </c>
      <c r="T6" s="300"/>
      <c r="U6" s="300"/>
      <c r="V6" s="300"/>
      <c r="W6" s="300"/>
      <c r="X6" s="300"/>
      <c r="Y6" s="300"/>
      <c r="Z6" s="300"/>
    </row>
    <row r="7" spans="1:26" s="144" customFormat="1" ht="72" customHeight="1" x14ac:dyDescent="0.25">
      <c r="B7" s="145"/>
      <c r="C7" s="182">
        <f>D7-1</f>
        <v>2019</v>
      </c>
      <c r="D7" s="182">
        <f>E7-1</f>
        <v>2020</v>
      </c>
      <c r="E7" s="182">
        <f>F7-1</f>
        <v>2021</v>
      </c>
      <c r="F7" s="182">
        <f>G7-1</f>
        <v>2022</v>
      </c>
      <c r="G7" s="182">
        <v>2023</v>
      </c>
      <c r="H7" s="173" t="str">
        <f>CONCATENATE("var. ",RIGHT(G7,2),"/",RIGHT(F7,2))</f>
        <v>var. 23/22</v>
      </c>
      <c r="I7" s="173" t="str">
        <f>CONCATENATE("var. ",RIGHT(G7,2),"/",RIGHT(C7,2))</f>
        <v>var. 23/19</v>
      </c>
      <c r="J7" s="173" t="str">
        <f>CONCATENATE("Cuota s/ total lugares de residencia ",RIGHT(G7,4))</f>
        <v>Cuota s/ total lugares de residencia 2023</v>
      </c>
      <c r="K7" s="182">
        <f>L7-1</f>
        <v>2019</v>
      </c>
      <c r="L7" s="182">
        <f>M7-1</f>
        <v>2020</v>
      </c>
      <c r="M7" s="182">
        <f>N7-1</f>
        <v>2021</v>
      </c>
      <c r="N7" s="182">
        <f>O7-1</f>
        <v>2022</v>
      </c>
      <c r="O7" s="182">
        <v>2023</v>
      </c>
      <c r="P7" s="173" t="str">
        <f>CONCATENATE("var. ",RIGHT(O7,2),"/",RIGHT(N7,2))</f>
        <v>var. 23/22</v>
      </c>
      <c r="Q7" s="173" t="str">
        <f>CONCATENATE("var. ",RIGHT(O7,2),"/",RIGHT(K7,2))</f>
        <v>var. 23/19</v>
      </c>
      <c r="R7" s="173" t="str">
        <f>CONCATENATE("Cuota s/ total lugares de residencia ",RIGHT(O7,4))</f>
        <v>Cuota s/ total lugares de residencia 2023</v>
      </c>
      <c r="S7" s="182">
        <f>T7-1</f>
        <v>2019</v>
      </c>
      <c r="T7" s="182">
        <f>U7-1</f>
        <v>2020</v>
      </c>
      <c r="U7" s="182">
        <f>V7-1</f>
        <v>2021</v>
      </c>
      <c r="V7" s="182">
        <f>W7-1</f>
        <v>2022</v>
      </c>
      <c r="W7" s="182">
        <v>2023</v>
      </c>
      <c r="X7" s="173" t="str">
        <f>CONCATENATE("var. ",RIGHT(W7,2),"/",RIGHT(V7,2))</f>
        <v>var. 23/22</v>
      </c>
      <c r="Y7" s="173" t="str">
        <f>CONCATENATE("var. ",RIGHT(W7,2),"/",RIGHT(S7,2))</f>
        <v>var. 23/19</v>
      </c>
      <c r="Z7" s="173" t="str">
        <f>CONCATENATE("Cuota s/ total lugares de residencia ",RIGHT(U7,4))</f>
        <v>Cuota s/ total lugares de residencia 2021</v>
      </c>
    </row>
    <row r="8" spans="1:26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</row>
    <row r="9" spans="1:26" x14ac:dyDescent="0.25">
      <c r="A9" s="1" t="s">
        <v>0</v>
      </c>
      <c r="B9" s="154" t="s">
        <v>68</v>
      </c>
      <c r="C9" s="176">
        <f>C10+C13</f>
        <v>742048</v>
      </c>
      <c r="D9" s="176">
        <f>D10+D13</f>
        <v>244233</v>
      </c>
      <c r="E9" s="176">
        <f>E10+E13</f>
        <v>332855</v>
      </c>
      <c r="F9" s="176">
        <f>F10+F13</f>
        <v>672483</v>
      </c>
      <c r="G9" s="176">
        <f>G10+G13</f>
        <v>738404</v>
      </c>
      <c r="H9" s="177">
        <f>IFERROR(G9/F9-1,"-")</f>
        <v>9.8026269809050826E-2</v>
      </c>
      <c r="I9" s="177">
        <f>IFERROR(G9/C9-1,"-")</f>
        <v>-4.9107335374530825E-3</v>
      </c>
      <c r="J9" s="177">
        <f>G9/G$9</f>
        <v>1</v>
      </c>
      <c r="K9" s="176">
        <f>K10+K13</f>
        <v>2826140</v>
      </c>
      <c r="L9" s="176">
        <f>L10+L13</f>
        <v>956053</v>
      </c>
      <c r="M9" s="176">
        <f>M10+M13</f>
        <v>1525176</v>
      </c>
      <c r="N9" s="176">
        <f>N10+N13</f>
        <v>3104390</v>
      </c>
      <c r="O9" s="176">
        <f>O10+O13</f>
        <v>3350154</v>
      </c>
      <c r="P9" s="177">
        <f>IFERROR(O9/N9-1,"-")</f>
        <v>7.9166599557400907E-2</v>
      </c>
      <c r="Q9" s="177">
        <f>IFERROR(O9/K9-1,"-")</f>
        <v>0.18541685832973598</v>
      </c>
      <c r="R9" s="177">
        <f>O9/O$9</f>
        <v>1</v>
      </c>
      <c r="S9" s="176">
        <f>S10+S13</f>
        <v>3568188</v>
      </c>
      <c r="T9" s="176">
        <f>T10+T13</f>
        <v>1200286</v>
      </c>
      <c r="U9" s="176">
        <f>U10+U13</f>
        <v>1858031</v>
      </c>
      <c r="V9" s="176">
        <f>V10+V13</f>
        <v>3776873</v>
      </c>
      <c r="W9" s="176">
        <f>W10+W13</f>
        <v>4088558</v>
      </c>
      <c r="X9" s="177">
        <f>IFERROR(W9/V9-1,"-")</f>
        <v>8.2524617587088622E-2</v>
      </c>
      <c r="Y9" s="177">
        <f>IFERROR(W9/S9-1,"-")</f>
        <v>0.14583592568552994</v>
      </c>
      <c r="Z9" s="177">
        <f t="shared" ref="Z9:Z21" si="0">U9/U$9</f>
        <v>1</v>
      </c>
    </row>
    <row r="10" spans="1:26" x14ac:dyDescent="0.25">
      <c r="A10" s="1" t="s">
        <v>96</v>
      </c>
      <c r="B10" s="157" t="s">
        <v>97</v>
      </c>
      <c r="C10" s="158">
        <v>188231</v>
      </c>
      <c r="D10" s="158">
        <v>79595</v>
      </c>
      <c r="E10" s="158">
        <v>119848</v>
      </c>
      <c r="F10" s="158">
        <v>173672</v>
      </c>
      <c r="G10" s="158">
        <v>206738</v>
      </c>
      <c r="H10" s="159">
        <f>IFERROR(G10/F10-1,"-")</f>
        <v>0.1903933852319315</v>
      </c>
      <c r="I10" s="160">
        <f t="shared" ref="I10:I73" si="1">IFERROR(G10/C10-1,"-")</f>
        <v>9.8320680440522557E-2</v>
      </c>
      <c r="J10" s="159">
        <f>G10/G$9</f>
        <v>0.27997952340453192</v>
      </c>
      <c r="K10" s="158">
        <v>674588</v>
      </c>
      <c r="L10" s="158">
        <v>297299</v>
      </c>
      <c r="M10" s="158">
        <v>549418</v>
      </c>
      <c r="N10" s="158">
        <v>688398</v>
      </c>
      <c r="O10" s="158">
        <v>674557</v>
      </c>
      <c r="P10" s="159">
        <f>IFERROR(O10/N10-1,"-")</f>
        <v>-2.0106101412264432E-2</v>
      </c>
      <c r="Q10" s="160">
        <f t="shared" ref="Q10:Q21" si="2">IFERROR(O10/K10-1,"-")</f>
        <v>-4.5953974870616143E-5</v>
      </c>
      <c r="R10" s="159">
        <f>O10/O$9</f>
        <v>0.20135104236999254</v>
      </c>
      <c r="S10" s="158">
        <v>862819</v>
      </c>
      <c r="T10" s="158">
        <v>376894</v>
      </c>
      <c r="U10" s="158">
        <v>669266</v>
      </c>
      <c r="V10" s="158">
        <v>862070</v>
      </c>
      <c r="W10" s="158">
        <v>881295</v>
      </c>
      <c r="X10" s="159">
        <f>IFERROR(W10/V10-1,"-")</f>
        <v>2.2300973238832178E-2</v>
      </c>
      <c r="Y10" s="160">
        <f t="shared" ref="Y10:Y21" si="3">IFERROR(W10/S10-1,"-")</f>
        <v>2.1413529372904305E-2</v>
      </c>
      <c r="Z10" s="159">
        <f t="shared" si="0"/>
        <v>0.36020174044458891</v>
      </c>
    </row>
    <row r="11" spans="1:26" x14ac:dyDescent="0.25">
      <c r="A11" s="161" t="s">
        <v>103</v>
      </c>
      <c r="B11" s="162" t="s">
        <v>103</v>
      </c>
      <c r="C11" s="163">
        <v>91591</v>
      </c>
      <c r="D11" s="163">
        <v>38726</v>
      </c>
      <c r="E11" s="163">
        <v>76913</v>
      </c>
      <c r="F11" s="163">
        <v>97401</v>
      </c>
      <c r="G11" s="163">
        <v>116854</v>
      </c>
      <c r="H11" s="164">
        <f>IFERROR(G11/F11-1,"-")</f>
        <v>0.19972074208683699</v>
      </c>
      <c r="I11" s="165">
        <f t="shared" si="1"/>
        <v>0.27582404384710291</v>
      </c>
      <c r="J11" s="164">
        <f>G11/G$9</f>
        <v>0.15825212214451709</v>
      </c>
      <c r="K11" s="163">
        <v>220823</v>
      </c>
      <c r="L11" s="163">
        <v>112436</v>
      </c>
      <c r="M11" s="163">
        <v>248239</v>
      </c>
      <c r="N11" s="163">
        <v>235468</v>
      </c>
      <c r="O11" s="163">
        <v>223216</v>
      </c>
      <c r="P11" s="164">
        <f>IFERROR(O11/N11-1,"-")</f>
        <v>-5.2032547947067131E-2</v>
      </c>
      <c r="Q11" s="165">
        <f t="shared" si="2"/>
        <v>1.083673349243508E-2</v>
      </c>
      <c r="R11" s="164">
        <f>O11/O$9</f>
        <v>6.6628578865329774E-2</v>
      </c>
      <c r="S11" s="163">
        <v>312414</v>
      </c>
      <c r="T11" s="163">
        <v>151162</v>
      </c>
      <c r="U11" s="163">
        <v>325152</v>
      </c>
      <c r="V11" s="163">
        <v>332869</v>
      </c>
      <c r="W11" s="163">
        <v>340070</v>
      </c>
      <c r="X11" s="164">
        <f>IFERROR(W11/V11-1,"-")</f>
        <v>2.1633134956995148E-2</v>
      </c>
      <c r="Y11" s="165">
        <f t="shared" si="3"/>
        <v>8.8523561684175522E-2</v>
      </c>
      <c r="Z11" s="164">
        <f t="shared" si="0"/>
        <v>0.17499815665077709</v>
      </c>
    </row>
    <row r="12" spans="1:26" x14ac:dyDescent="0.25">
      <c r="A12" s="161" t="s">
        <v>100</v>
      </c>
      <c r="B12" s="162" t="s">
        <v>100</v>
      </c>
      <c r="C12" s="163">
        <v>96640</v>
      </c>
      <c r="D12" s="163">
        <v>40869</v>
      </c>
      <c r="E12" s="163">
        <v>42935</v>
      </c>
      <c r="F12" s="163">
        <v>76271</v>
      </c>
      <c r="G12" s="163">
        <v>89884</v>
      </c>
      <c r="H12" s="164">
        <f>IFERROR(G12/F12-1,"-")</f>
        <v>0.17848199184486901</v>
      </c>
      <c r="I12" s="165">
        <f t="shared" si="1"/>
        <v>-6.990894039735096E-2</v>
      </c>
      <c r="J12" s="164">
        <f>G12/G$9</f>
        <v>0.12172740126001484</v>
      </c>
      <c r="K12" s="163">
        <v>453765</v>
      </c>
      <c r="L12" s="163">
        <v>184863</v>
      </c>
      <c r="M12" s="163">
        <v>301179</v>
      </c>
      <c r="N12" s="163">
        <v>452930</v>
      </c>
      <c r="O12" s="163">
        <v>451341</v>
      </c>
      <c r="P12" s="164">
        <f>IFERROR(O12/N12-1,"-")</f>
        <v>-3.5082683858432828E-3</v>
      </c>
      <c r="Q12" s="165">
        <f t="shared" si="2"/>
        <v>-5.3419721662093522E-3</v>
      </c>
      <c r="R12" s="164">
        <f>O12/O$9</f>
        <v>0.13472246350466277</v>
      </c>
      <c r="S12" s="163">
        <v>550405</v>
      </c>
      <c r="T12" s="163">
        <v>225732</v>
      </c>
      <c r="U12" s="163">
        <v>344114</v>
      </c>
      <c r="V12" s="163">
        <v>529201</v>
      </c>
      <c r="W12" s="163">
        <v>541225</v>
      </c>
      <c r="X12" s="164">
        <f>IFERROR(W12/V12-1,"-")</f>
        <v>2.272104550066989E-2</v>
      </c>
      <c r="Y12" s="165">
        <f t="shared" si="3"/>
        <v>-1.6678627556072301E-2</v>
      </c>
      <c r="Z12" s="164">
        <f t="shared" si="0"/>
        <v>0.18520358379381183</v>
      </c>
    </row>
    <row r="13" spans="1:26" x14ac:dyDescent="0.25">
      <c r="A13" s="1" t="s">
        <v>146</v>
      </c>
      <c r="B13" s="157" t="s">
        <v>107</v>
      </c>
      <c r="C13" s="158">
        <v>553817</v>
      </c>
      <c r="D13" s="158">
        <v>164638</v>
      </c>
      <c r="E13" s="158">
        <v>213007</v>
      </c>
      <c r="F13" s="158">
        <v>498811</v>
      </c>
      <c r="G13" s="158">
        <v>531666</v>
      </c>
      <c r="H13" s="159">
        <f>IFERROR(G13/F13-1,"-")</f>
        <v>6.5866630848157026E-2</v>
      </c>
      <c r="I13" s="160">
        <f t="shared" si="1"/>
        <v>-3.999696650698692E-2</v>
      </c>
      <c r="J13" s="159">
        <f>G13/G$9</f>
        <v>0.72002047659546808</v>
      </c>
      <c r="K13" s="158">
        <v>2151552</v>
      </c>
      <c r="L13" s="158">
        <v>658754</v>
      </c>
      <c r="M13" s="158">
        <v>975758</v>
      </c>
      <c r="N13" s="158">
        <v>2415992</v>
      </c>
      <c r="O13" s="158">
        <v>2675597</v>
      </c>
      <c r="P13" s="159">
        <f>IFERROR(O13/N13-1,"-")</f>
        <v>0.10745275646608099</v>
      </c>
      <c r="Q13" s="160">
        <f t="shared" si="2"/>
        <v>0.24356603977036118</v>
      </c>
      <c r="R13" s="159">
        <f>O13/O$9</f>
        <v>0.79864895763000743</v>
      </c>
      <c r="S13" s="158">
        <v>2705369</v>
      </c>
      <c r="T13" s="158">
        <v>823392</v>
      </c>
      <c r="U13" s="158">
        <v>1188765</v>
      </c>
      <c r="V13" s="158">
        <v>2914803</v>
      </c>
      <c r="W13" s="158">
        <v>3207263</v>
      </c>
      <c r="X13" s="159">
        <f>IFERROR(W13/V13-1,"-")</f>
        <v>0.10033611190876357</v>
      </c>
      <c r="Y13" s="160">
        <f t="shared" si="3"/>
        <v>0.18551776116307983</v>
      </c>
      <c r="Z13" s="159">
        <f t="shared" si="0"/>
        <v>0.63979825955541103</v>
      </c>
    </row>
    <row r="14" spans="1:26" x14ac:dyDescent="0.25">
      <c r="A14" s="161" t="s">
        <v>110</v>
      </c>
      <c r="B14" s="162" t="s">
        <v>110</v>
      </c>
      <c r="C14" s="163">
        <v>196809</v>
      </c>
      <c r="D14" s="163">
        <v>55984</v>
      </c>
      <c r="E14" s="163">
        <v>51463</v>
      </c>
      <c r="F14" s="163">
        <v>185404</v>
      </c>
      <c r="G14" s="163">
        <v>205688</v>
      </c>
      <c r="H14" s="164">
        <f t="shared" ref="H14:H21" si="4">IFERROR(G14/F14-1,"-")</f>
        <v>0.1094043278462169</v>
      </c>
      <c r="I14" s="165">
        <f t="shared" si="1"/>
        <v>4.5114806741561653E-2</v>
      </c>
      <c r="J14" s="164">
        <f t="shared" ref="J14:J21" si="5">G14/G$9</f>
        <v>0.27855753760813862</v>
      </c>
      <c r="K14" s="163">
        <v>957287</v>
      </c>
      <c r="L14" s="163">
        <v>260474</v>
      </c>
      <c r="M14" s="163">
        <v>284717</v>
      </c>
      <c r="N14" s="163">
        <v>1132692</v>
      </c>
      <c r="O14" s="163">
        <v>1254072</v>
      </c>
      <c r="P14" s="164">
        <f t="shared" ref="P14:P21" si="6">IFERROR(O14/N14-1,"-")</f>
        <v>0.10716064031528427</v>
      </c>
      <c r="Q14" s="165">
        <f t="shared" si="2"/>
        <v>0.31002719142744017</v>
      </c>
      <c r="R14" s="164">
        <f t="shared" ref="R14:R21" si="7">O14/O$9</f>
        <v>0.37433264261881694</v>
      </c>
      <c r="S14" s="163">
        <v>1154096</v>
      </c>
      <c r="T14" s="163">
        <v>316458</v>
      </c>
      <c r="U14" s="163">
        <v>336180</v>
      </c>
      <c r="V14" s="163">
        <v>1318096</v>
      </c>
      <c r="W14" s="163">
        <v>1459760</v>
      </c>
      <c r="X14" s="164">
        <f t="shared" ref="X14:X21" si="8">IFERROR(W14/V14-1,"-")</f>
        <v>0.10747623845304144</v>
      </c>
      <c r="Y14" s="165">
        <f t="shared" si="3"/>
        <v>0.26485145083251305</v>
      </c>
      <c r="Z14" s="164">
        <f t="shared" si="0"/>
        <v>0.18093347204648361</v>
      </c>
    </row>
    <row r="15" spans="1:26" x14ac:dyDescent="0.25">
      <c r="A15" s="161" t="s">
        <v>113</v>
      </c>
      <c r="B15" s="162" t="s">
        <v>113</v>
      </c>
      <c r="C15" s="163">
        <v>82343</v>
      </c>
      <c r="D15" s="163">
        <v>24167</v>
      </c>
      <c r="E15" s="163">
        <v>38221</v>
      </c>
      <c r="F15" s="163">
        <v>64721</v>
      </c>
      <c r="G15" s="163">
        <v>72627</v>
      </c>
      <c r="H15" s="164">
        <f t="shared" si="4"/>
        <v>0.12215509649109246</v>
      </c>
      <c r="I15" s="165">
        <f t="shared" si="1"/>
        <v>-0.11799424359083344</v>
      </c>
      <c r="J15" s="164">
        <f t="shared" si="5"/>
        <v>9.8356726128244157E-2</v>
      </c>
      <c r="K15" s="163">
        <v>333618</v>
      </c>
      <c r="L15" s="163">
        <v>92917</v>
      </c>
      <c r="M15" s="163">
        <v>156330</v>
      </c>
      <c r="N15" s="163">
        <v>274306</v>
      </c>
      <c r="O15" s="163">
        <v>309168</v>
      </c>
      <c r="P15" s="164">
        <f t="shared" si="6"/>
        <v>0.12709164218063029</v>
      </c>
      <c r="Q15" s="165">
        <f t="shared" si="2"/>
        <v>-7.3287412549682518E-2</v>
      </c>
      <c r="R15" s="164">
        <f t="shared" si="7"/>
        <v>9.228471288185558E-2</v>
      </c>
      <c r="S15" s="163">
        <v>415961</v>
      </c>
      <c r="T15" s="163">
        <v>117084</v>
      </c>
      <c r="U15" s="163">
        <v>194551</v>
      </c>
      <c r="V15" s="163">
        <v>339027</v>
      </c>
      <c r="W15" s="163">
        <v>381795</v>
      </c>
      <c r="X15" s="164">
        <f t="shared" si="8"/>
        <v>0.126149244750418</v>
      </c>
      <c r="Y15" s="165">
        <f t="shared" si="3"/>
        <v>-8.213750808369058E-2</v>
      </c>
      <c r="Z15" s="164">
        <f t="shared" si="0"/>
        <v>0.10470815610719089</v>
      </c>
    </row>
    <row r="16" spans="1:26" x14ac:dyDescent="0.25">
      <c r="A16" s="161" t="s">
        <v>116</v>
      </c>
      <c r="B16" s="162" t="s">
        <v>116</v>
      </c>
      <c r="C16" s="163">
        <v>31220</v>
      </c>
      <c r="D16" s="163">
        <v>11046</v>
      </c>
      <c r="E16" s="163">
        <v>21498</v>
      </c>
      <c r="F16" s="163">
        <v>31998</v>
      </c>
      <c r="G16" s="163">
        <v>34482</v>
      </c>
      <c r="H16" s="164">
        <f t="shared" si="4"/>
        <v>7.7629851865741673E-2</v>
      </c>
      <c r="I16" s="165">
        <f t="shared" si="1"/>
        <v>0.10448430493273553</v>
      </c>
      <c r="J16" s="164">
        <f t="shared" si="5"/>
        <v>4.6698013553556045E-2</v>
      </c>
      <c r="K16" s="163">
        <v>107850</v>
      </c>
      <c r="L16" s="163">
        <v>37740</v>
      </c>
      <c r="M16" s="163">
        <v>83736</v>
      </c>
      <c r="N16" s="163">
        <v>134432</v>
      </c>
      <c r="O16" s="163">
        <v>142823</v>
      </c>
      <c r="P16" s="164">
        <f t="shared" si="6"/>
        <v>6.2418174244227576E-2</v>
      </c>
      <c r="Q16" s="165">
        <f t="shared" si="2"/>
        <v>0.32427445526193788</v>
      </c>
      <c r="R16" s="164">
        <f t="shared" si="7"/>
        <v>4.2631771554382275E-2</v>
      </c>
      <c r="S16" s="163">
        <v>139070</v>
      </c>
      <c r="T16" s="163">
        <v>48786</v>
      </c>
      <c r="U16" s="163">
        <v>105234</v>
      </c>
      <c r="V16" s="163">
        <v>166430</v>
      </c>
      <c r="W16" s="163">
        <v>177305</v>
      </c>
      <c r="X16" s="164">
        <f t="shared" si="8"/>
        <v>6.5342786757195181E-2</v>
      </c>
      <c r="Y16" s="165">
        <f t="shared" si="3"/>
        <v>0.27493348673329976</v>
      </c>
      <c r="Z16" s="164">
        <f t="shared" si="0"/>
        <v>5.6637375802664217E-2</v>
      </c>
    </row>
    <row r="17" spans="1:26" x14ac:dyDescent="0.25">
      <c r="A17" s="161" t="s">
        <v>123</v>
      </c>
      <c r="B17" s="162" t="s">
        <v>123</v>
      </c>
      <c r="C17" s="163">
        <v>15420</v>
      </c>
      <c r="D17" s="163">
        <v>4317</v>
      </c>
      <c r="E17" s="163">
        <v>10076</v>
      </c>
      <c r="F17" s="163">
        <v>19335</v>
      </c>
      <c r="G17" s="163">
        <v>14809</v>
      </c>
      <c r="H17" s="164">
        <f t="shared" si="4"/>
        <v>-0.23408326868373419</v>
      </c>
      <c r="I17" s="165">
        <f t="shared" si="1"/>
        <v>-3.9623865110246403E-2</v>
      </c>
      <c r="J17" s="164">
        <f t="shared" si="5"/>
        <v>2.0055416817893728E-2</v>
      </c>
      <c r="K17" s="163">
        <v>76338</v>
      </c>
      <c r="L17" s="163">
        <v>23237</v>
      </c>
      <c r="M17" s="163">
        <v>56946</v>
      </c>
      <c r="N17" s="163">
        <v>104116</v>
      </c>
      <c r="O17" s="163">
        <v>102844</v>
      </c>
      <c r="P17" s="164">
        <f t="shared" si="6"/>
        <v>-1.2217142418072147E-2</v>
      </c>
      <c r="Q17" s="165">
        <f t="shared" si="2"/>
        <v>0.34721894731326475</v>
      </c>
      <c r="R17" s="164">
        <f t="shared" si="7"/>
        <v>3.0698290287550962E-2</v>
      </c>
      <c r="S17" s="163">
        <v>91758</v>
      </c>
      <c r="T17" s="163">
        <v>27554</v>
      </c>
      <c r="U17" s="163">
        <v>67022</v>
      </c>
      <c r="V17" s="163">
        <v>123451</v>
      </c>
      <c r="W17" s="163">
        <v>117653</v>
      </c>
      <c r="X17" s="164">
        <f t="shared" si="8"/>
        <v>-4.6966002705526866E-2</v>
      </c>
      <c r="Y17" s="165">
        <f t="shared" si="3"/>
        <v>0.28220972558251045</v>
      </c>
      <c r="Z17" s="164">
        <f t="shared" si="0"/>
        <v>3.6071518720624147E-2</v>
      </c>
    </row>
    <row r="18" spans="1:26" x14ac:dyDescent="0.25">
      <c r="A18" s="161" t="s">
        <v>119</v>
      </c>
      <c r="B18" s="162" t="s">
        <v>119</v>
      </c>
      <c r="C18" s="163">
        <v>12290</v>
      </c>
      <c r="D18" s="163">
        <v>5016</v>
      </c>
      <c r="E18" s="163">
        <v>6294</v>
      </c>
      <c r="F18" s="163">
        <v>10411</v>
      </c>
      <c r="G18" s="163">
        <v>10569</v>
      </c>
      <c r="H18" s="164">
        <f t="shared" si="4"/>
        <v>1.5176255883200485E-2</v>
      </c>
      <c r="I18" s="165">
        <f t="shared" si="1"/>
        <v>-0.14003254678600485</v>
      </c>
      <c r="J18" s="164">
        <f t="shared" si="5"/>
        <v>1.4313302744838869E-2</v>
      </c>
      <c r="K18" s="163">
        <v>106564</v>
      </c>
      <c r="L18" s="163">
        <v>43640</v>
      </c>
      <c r="M18" s="163">
        <v>77431</v>
      </c>
      <c r="N18" s="163">
        <v>120097</v>
      </c>
      <c r="O18" s="163">
        <v>123841</v>
      </c>
      <c r="P18" s="164">
        <f t="shared" si="6"/>
        <v>3.1174800369701217E-2</v>
      </c>
      <c r="Q18" s="165">
        <f t="shared" si="2"/>
        <v>0.16212792312600888</v>
      </c>
      <c r="R18" s="164">
        <f t="shared" si="7"/>
        <v>3.6965763364907998E-2</v>
      </c>
      <c r="S18" s="163">
        <v>118854</v>
      </c>
      <c r="T18" s="163">
        <v>48656</v>
      </c>
      <c r="U18" s="163">
        <v>83725</v>
      </c>
      <c r="V18" s="163">
        <v>130508</v>
      </c>
      <c r="W18" s="163">
        <v>134410</v>
      </c>
      <c r="X18" s="164">
        <f t="shared" si="8"/>
        <v>2.9898550280442526E-2</v>
      </c>
      <c r="Y18" s="165">
        <f t="shared" si="3"/>
        <v>0.13088326854796639</v>
      </c>
      <c r="Z18" s="164">
        <f t="shared" si="0"/>
        <v>4.5061142682764711E-2</v>
      </c>
    </row>
    <row r="19" spans="1:26" x14ac:dyDescent="0.25">
      <c r="A19" s="161" t="s">
        <v>128</v>
      </c>
      <c r="B19" s="162" t="s">
        <v>128</v>
      </c>
      <c r="C19" s="163">
        <v>12396</v>
      </c>
      <c r="D19" s="163">
        <v>3325</v>
      </c>
      <c r="E19" s="163">
        <v>2149</v>
      </c>
      <c r="F19" s="163">
        <v>5595</v>
      </c>
      <c r="G19" s="163">
        <v>6021</v>
      </c>
      <c r="H19" s="164">
        <f t="shared" si="4"/>
        <v>7.6139410187667567E-2</v>
      </c>
      <c r="I19" s="165">
        <f t="shared" si="1"/>
        <v>-0.51427879961277834</v>
      </c>
      <c r="J19" s="164">
        <f t="shared" si="5"/>
        <v>8.154072838175307E-3</v>
      </c>
      <c r="K19" s="163">
        <v>32067</v>
      </c>
      <c r="L19" s="163">
        <v>14961</v>
      </c>
      <c r="M19" s="163">
        <v>12822</v>
      </c>
      <c r="N19" s="163">
        <v>35340</v>
      </c>
      <c r="O19" s="163">
        <v>38436</v>
      </c>
      <c r="P19" s="164">
        <f t="shared" si="6"/>
        <v>8.7606112054329444E-2</v>
      </c>
      <c r="Q19" s="165">
        <f t="shared" si="2"/>
        <v>0.19861539900832637</v>
      </c>
      <c r="R19" s="164">
        <f t="shared" si="7"/>
        <v>1.147290542464615E-2</v>
      </c>
      <c r="S19" s="163">
        <v>44463</v>
      </c>
      <c r="T19" s="163">
        <v>18286</v>
      </c>
      <c r="U19" s="163">
        <v>14971</v>
      </c>
      <c r="V19" s="163">
        <v>40935</v>
      </c>
      <c r="W19" s="163">
        <v>44457</v>
      </c>
      <c r="X19" s="164">
        <f t="shared" si="8"/>
        <v>8.6038842066691101E-2</v>
      </c>
      <c r="Y19" s="165">
        <f t="shared" si="3"/>
        <v>-1.3494366102151378E-4</v>
      </c>
      <c r="Z19" s="164">
        <f t="shared" si="0"/>
        <v>8.0574543697064255E-3</v>
      </c>
    </row>
    <row r="20" spans="1:26" x14ac:dyDescent="0.25">
      <c r="A20" s="161" t="s">
        <v>131</v>
      </c>
      <c r="B20" s="162" t="s">
        <v>131</v>
      </c>
      <c r="C20" s="163">
        <v>10950</v>
      </c>
      <c r="D20" s="163">
        <v>3428</v>
      </c>
      <c r="E20" s="163">
        <v>1763</v>
      </c>
      <c r="F20" s="163">
        <v>3453</v>
      </c>
      <c r="G20" s="163">
        <v>4406</v>
      </c>
      <c r="H20" s="164">
        <f t="shared" si="4"/>
        <v>0.27599189110918032</v>
      </c>
      <c r="I20" s="165">
        <f t="shared" si="1"/>
        <v>-0.59762557077625567</v>
      </c>
      <c r="J20" s="164">
        <f t="shared" si="5"/>
        <v>5.9669232561037049E-3</v>
      </c>
      <c r="K20" s="163">
        <v>49151</v>
      </c>
      <c r="L20" s="163">
        <v>22112</v>
      </c>
      <c r="M20" s="163">
        <v>10721</v>
      </c>
      <c r="N20" s="163">
        <v>31821</v>
      </c>
      <c r="O20" s="163">
        <v>40312</v>
      </c>
      <c r="P20" s="164">
        <f t="shared" si="6"/>
        <v>0.26683636592187554</v>
      </c>
      <c r="Q20" s="165">
        <f t="shared" si="2"/>
        <v>-0.17983357408801448</v>
      </c>
      <c r="R20" s="164">
        <f t="shared" si="7"/>
        <v>1.2032879682545936E-2</v>
      </c>
      <c r="S20" s="163">
        <v>60101</v>
      </c>
      <c r="T20" s="163">
        <v>25540</v>
      </c>
      <c r="U20" s="163">
        <v>12484</v>
      </c>
      <c r="V20" s="163">
        <v>35274</v>
      </c>
      <c r="W20" s="163">
        <v>44718</v>
      </c>
      <c r="X20" s="164">
        <f t="shared" si="8"/>
        <v>0.26773260758632422</v>
      </c>
      <c r="Y20" s="165">
        <f t="shared" si="3"/>
        <v>-0.25595247999201343</v>
      </c>
      <c r="Z20" s="164">
        <f t="shared" si="0"/>
        <v>6.7189406420022054E-3</v>
      </c>
    </row>
    <row r="21" spans="1:26" x14ac:dyDescent="0.25">
      <c r="A21" s="167" t="s">
        <v>145</v>
      </c>
      <c r="B21" s="168" t="s">
        <v>145</v>
      </c>
      <c r="C21" s="169">
        <f>C13-SUM(C14:C20)</f>
        <v>192389</v>
      </c>
      <c r="D21" s="169">
        <f>D13-SUM(D14:D20)</f>
        <v>57355</v>
      </c>
      <c r="E21" s="169">
        <f>E13-SUM(E14:E20)</f>
        <v>81543</v>
      </c>
      <c r="F21" s="169">
        <f>F13-SUM(F14:F20)</f>
        <v>177894</v>
      </c>
      <c r="G21" s="169">
        <f>G13-SUM(G14:G20)</f>
        <v>183064</v>
      </c>
      <c r="H21" s="170">
        <f t="shared" si="4"/>
        <v>2.9062250553700597E-2</v>
      </c>
      <c r="I21" s="171">
        <f t="shared" si="1"/>
        <v>-4.8469507092401387E-2</v>
      </c>
      <c r="J21" s="170">
        <f t="shared" si="5"/>
        <v>0.24791848364851762</v>
      </c>
      <c r="K21" s="169">
        <f>K13-SUM(K14:K20)</f>
        <v>488677</v>
      </c>
      <c r="L21" s="169">
        <f>L13-SUM(L14:L20)</f>
        <v>163673</v>
      </c>
      <c r="M21" s="169">
        <f>M13-SUM(M14:M20)</f>
        <v>293055</v>
      </c>
      <c r="N21" s="169">
        <f>N13-SUM(N14:N20)</f>
        <v>583188</v>
      </c>
      <c r="O21" s="169">
        <f>O13-SUM(O14:O20)</f>
        <v>664101</v>
      </c>
      <c r="P21" s="170">
        <f t="shared" si="6"/>
        <v>0.13874256671947993</v>
      </c>
      <c r="Q21" s="171">
        <f t="shared" si="2"/>
        <v>0.35897740225138497</v>
      </c>
      <c r="R21" s="170">
        <f t="shared" si="7"/>
        <v>0.19822999181530163</v>
      </c>
      <c r="S21" s="169">
        <f>S13-SUM(S14:S20)</f>
        <v>681066</v>
      </c>
      <c r="T21" s="169">
        <f>T13-SUM(T14:T20)</f>
        <v>221028</v>
      </c>
      <c r="U21" s="169">
        <f>U13-SUM(U14:U20)</f>
        <v>374598</v>
      </c>
      <c r="V21" s="169">
        <f>V13-SUM(V14:V20)</f>
        <v>761082</v>
      </c>
      <c r="W21" s="169">
        <f>W13-SUM(W14:W20)</f>
        <v>847165</v>
      </c>
      <c r="X21" s="170">
        <f t="shared" si="8"/>
        <v>0.11310607792590033</v>
      </c>
      <c r="Y21" s="171">
        <f t="shared" si="3"/>
        <v>0.24388091609330087</v>
      </c>
      <c r="Z21" s="170">
        <f t="shared" si="0"/>
        <v>0.20161019918397485</v>
      </c>
    </row>
    <row r="22" spans="1:26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151"/>
    </row>
    <row r="23" spans="1:26" x14ac:dyDescent="0.25">
      <c r="A23" s="1" t="s">
        <v>0</v>
      </c>
      <c r="B23" s="154" t="s">
        <v>68</v>
      </c>
      <c r="C23" s="176">
        <f>C24+C27</f>
        <v>214232</v>
      </c>
      <c r="D23" s="176">
        <f>D24+D27</f>
        <v>42852</v>
      </c>
      <c r="E23" s="176">
        <f>E24+E27</f>
        <v>64946</v>
      </c>
      <c r="F23" s="176">
        <f>F24+F27</f>
        <v>165265</v>
      </c>
      <c r="G23" s="176">
        <f>G24+G27</f>
        <v>165616</v>
      </c>
      <c r="H23" s="177">
        <f>IFERROR(G23/F23-1,"-")</f>
        <v>2.1238616767009777E-3</v>
      </c>
      <c r="I23" s="177">
        <f t="shared" si="1"/>
        <v>-0.22693155084207772</v>
      </c>
      <c r="J23" s="177">
        <f>G23/G$9</f>
        <v>0.22428914252902205</v>
      </c>
      <c r="K23" s="176">
        <f>K24+K27</f>
        <v>1157120</v>
      </c>
      <c r="L23" s="176">
        <f>L24+L27</f>
        <v>398770</v>
      </c>
      <c r="M23" s="176">
        <f>M24+M27</f>
        <v>687822</v>
      </c>
      <c r="N23" s="176">
        <f>N24+N27</f>
        <v>1325364</v>
      </c>
      <c r="O23" s="176">
        <f>O24+O27</f>
        <v>1377487</v>
      </c>
      <c r="P23" s="177">
        <f>IFERROR(O23/N23-1,"-")</f>
        <v>3.9327309327852555E-2</v>
      </c>
      <c r="Q23" s="177">
        <f t="shared" ref="Q23:Q86" si="9">IFERROR(O23/K23-1,"-")</f>
        <v>0.19044437914822998</v>
      </c>
      <c r="R23" s="177">
        <f>O23/O$9</f>
        <v>0.41117124765010804</v>
      </c>
      <c r="S23" s="176">
        <f>S24+S27</f>
        <v>1371352</v>
      </c>
      <c r="T23" s="176">
        <f>T24+T27</f>
        <v>441622</v>
      </c>
      <c r="U23" s="176">
        <f>U24+U27</f>
        <v>752768</v>
      </c>
      <c r="V23" s="176">
        <f>V24+V27</f>
        <v>1490629</v>
      </c>
      <c r="W23" s="176">
        <f>W24+W27</f>
        <v>1543103</v>
      </c>
      <c r="X23" s="177">
        <f>IFERROR(W23/V23-1,"-")</f>
        <v>3.5202588974184712E-2</v>
      </c>
      <c r="Y23" s="177">
        <f t="shared" ref="Y23:Y86" si="10">IFERROR(W23/S23-1,"-")</f>
        <v>0.12524209685040755</v>
      </c>
      <c r="Z23" s="177">
        <f t="shared" ref="Z23:Z35" si="11">U23/U$9</f>
        <v>0.40514286360130697</v>
      </c>
    </row>
    <row r="24" spans="1:26" x14ac:dyDescent="0.25">
      <c r="A24" s="1" t="s">
        <v>96</v>
      </c>
      <c r="B24" s="157" t="s">
        <v>97</v>
      </c>
      <c r="C24" s="158">
        <v>19551</v>
      </c>
      <c r="D24" s="158">
        <v>2953</v>
      </c>
      <c r="E24" s="158">
        <v>8952</v>
      </c>
      <c r="F24" s="158">
        <v>12689</v>
      </c>
      <c r="G24" s="158">
        <v>11581</v>
      </c>
      <c r="H24" s="159">
        <f>IFERROR(G24/F24-1,"-")</f>
        <v>-8.7319725746709764E-2</v>
      </c>
      <c r="I24" s="160">
        <f t="shared" si="1"/>
        <v>-0.40765178251751832</v>
      </c>
      <c r="J24" s="159">
        <f>G24/G$9</f>
        <v>1.5683826198124605E-2</v>
      </c>
      <c r="K24" s="158">
        <v>163364</v>
      </c>
      <c r="L24" s="158">
        <v>90143</v>
      </c>
      <c r="M24" s="158">
        <v>198275</v>
      </c>
      <c r="N24" s="158">
        <v>161372</v>
      </c>
      <c r="O24" s="158">
        <v>131261</v>
      </c>
      <c r="P24" s="159">
        <f>IFERROR(O24/N24-1,"-")</f>
        <v>-0.18659370894578986</v>
      </c>
      <c r="Q24" s="160">
        <f t="shared" si="9"/>
        <v>-0.19651208344555715</v>
      </c>
      <c r="R24" s="159">
        <f>O24/O$9</f>
        <v>3.9180586922272824E-2</v>
      </c>
      <c r="S24" s="158">
        <v>182915</v>
      </c>
      <c r="T24" s="158">
        <v>93096</v>
      </c>
      <c r="U24" s="158">
        <v>207227</v>
      </c>
      <c r="V24" s="158">
        <v>174061</v>
      </c>
      <c r="W24" s="158">
        <v>142842</v>
      </c>
      <c r="X24" s="159">
        <f>IFERROR(W24/V24-1,"-")</f>
        <v>-0.17935666231953162</v>
      </c>
      <c r="Y24" s="160">
        <f t="shared" si="10"/>
        <v>-0.21907990050023229</v>
      </c>
      <c r="Z24" s="159">
        <f t="shared" si="11"/>
        <v>0.11153043194650682</v>
      </c>
    </row>
    <row r="25" spans="1:26" x14ac:dyDescent="0.25">
      <c r="A25" s="161" t="s">
        <v>103</v>
      </c>
      <c r="B25" s="162" t="s">
        <v>103</v>
      </c>
      <c r="C25" s="163">
        <v>9760</v>
      </c>
      <c r="D25" s="163">
        <v>1786</v>
      </c>
      <c r="E25" s="163">
        <v>4418</v>
      </c>
      <c r="F25" s="163">
        <v>6088</v>
      </c>
      <c r="G25" s="163">
        <v>5359</v>
      </c>
      <c r="H25" s="164">
        <f>IFERROR(G25/F25-1,"-")</f>
        <v>-0.11974375821287775</v>
      </c>
      <c r="I25" s="165">
        <f t="shared" si="1"/>
        <v>-0.45092213114754098</v>
      </c>
      <c r="J25" s="164">
        <f>G25/G$9</f>
        <v>7.2575446503540071E-3</v>
      </c>
      <c r="K25" s="163">
        <v>74469</v>
      </c>
      <c r="L25" s="163">
        <v>45044</v>
      </c>
      <c r="M25" s="163">
        <v>92809</v>
      </c>
      <c r="N25" s="163">
        <v>62381</v>
      </c>
      <c r="O25" s="163">
        <v>49573</v>
      </c>
      <c r="P25" s="164">
        <f>IFERROR(O25/N25-1,"-")</f>
        <v>-0.20531892723746015</v>
      </c>
      <c r="Q25" s="165">
        <f t="shared" si="9"/>
        <v>-0.33431360700425683</v>
      </c>
      <c r="R25" s="164">
        <f>O25/O$9</f>
        <v>1.4797230216879582E-2</v>
      </c>
      <c r="S25" s="163">
        <v>84229</v>
      </c>
      <c r="T25" s="163">
        <v>46830</v>
      </c>
      <c r="U25" s="163">
        <v>97227</v>
      </c>
      <c r="V25" s="163">
        <v>68469</v>
      </c>
      <c r="W25" s="163">
        <v>54932</v>
      </c>
      <c r="X25" s="164">
        <f>IFERROR(W25/V25-1,"-")</f>
        <v>-0.1977099125151528</v>
      </c>
      <c r="Y25" s="165">
        <f t="shared" si="10"/>
        <v>-0.34782557076541332</v>
      </c>
      <c r="Z25" s="164">
        <f t="shared" si="11"/>
        <v>5.2327975152190682E-2</v>
      </c>
    </row>
    <row r="26" spans="1:26" x14ac:dyDescent="0.25">
      <c r="A26" s="161" t="s">
        <v>100</v>
      </c>
      <c r="B26" s="162" t="s">
        <v>100</v>
      </c>
      <c r="C26" s="163">
        <v>9791</v>
      </c>
      <c r="D26" s="163">
        <v>1167</v>
      </c>
      <c r="E26" s="163">
        <v>4534</v>
      </c>
      <c r="F26" s="163">
        <v>6601</v>
      </c>
      <c r="G26" s="163">
        <v>6222</v>
      </c>
      <c r="H26" s="164">
        <f>IFERROR(G26/F26-1,"-")</f>
        <v>-5.7415543099530342E-2</v>
      </c>
      <c r="I26" s="165">
        <f t="shared" si="1"/>
        <v>-0.36451843529772243</v>
      </c>
      <c r="J26" s="164">
        <f>G26/G$9</f>
        <v>8.426281547770597E-3</v>
      </c>
      <c r="K26" s="163">
        <v>88895</v>
      </c>
      <c r="L26" s="163">
        <v>45099</v>
      </c>
      <c r="M26" s="163">
        <v>105466</v>
      </c>
      <c r="N26" s="163">
        <v>98991</v>
      </c>
      <c r="O26" s="163">
        <v>81688</v>
      </c>
      <c r="P26" s="164">
        <f>IFERROR(O26/N26-1,"-")</f>
        <v>-0.17479366811124242</v>
      </c>
      <c r="Q26" s="165">
        <f t="shared" si="9"/>
        <v>-8.1073176219134901E-2</v>
      </c>
      <c r="R26" s="164">
        <f>O26/O$9</f>
        <v>2.4383356705393246E-2</v>
      </c>
      <c r="S26" s="163">
        <v>98686</v>
      </c>
      <c r="T26" s="163">
        <v>46266</v>
      </c>
      <c r="U26" s="163">
        <v>110000</v>
      </c>
      <c r="V26" s="163">
        <v>105592</v>
      </c>
      <c r="W26" s="163">
        <v>87910</v>
      </c>
      <c r="X26" s="164">
        <f>IFERROR(W26/V26-1,"-")</f>
        <v>-0.16745586786877797</v>
      </c>
      <c r="Y26" s="165">
        <f t="shared" si="10"/>
        <v>-0.10919481993393187</v>
      </c>
      <c r="Z26" s="164">
        <f t="shared" si="11"/>
        <v>5.9202456794316134E-2</v>
      </c>
    </row>
    <row r="27" spans="1:26" x14ac:dyDescent="0.25">
      <c r="A27" s="1" t="s">
        <v>146</v>
      </c>
      <c r="B27" s="157" t="s">
        <v>107</v>
      </c>
      <c r="C27" s="158">
        <v>194681</v>
      </c>
      <c r="D27" s="158">
        <v>39899</v>
      </c>
      <c r="E27" s="158">
        <v>55994</v>
      </c>
      <c r="F27" s="158">
        <v>152576</v>
      </c>
      <c r="G27" s="158">
        <v>154035</v>
      </c>
      <c r="H27" s="159">
        <f>IFERROR(G27/F27-1,"-")</f>
        <v>9.5624475671141074E-3</v>
      </c>
      <c r="I27" s="160">
        <f t="shared" si="1"/>
        <v>-0.20878257251606469</v>
      </c>
      <c r="J27" s="159">
        <f>G27/G$9</f>
        <v>0.20860531633089746</v>
      </c>
      <c r="K27" s="158">
        <v>993756</v>
      </c>
      <c r="L27" s="158">
        <v>308627</v>
      </c>
      <c r="M27" s="158">
        <v>489547</v>
      </c>
      <c r="N27" s="158">
        <v>1163992</v>
      </c>
      <c r="O27" s="158">
        <v>1246226</v>
      </c>
      <c r="P27" s="159">
        <f>IFERROR(O27/N27-1,"-")</f>
        <v>7.0648251878019819E-2</v>
      </c>
      <c r="Q27" s="160">
        <f t="shared" si="9"/>
        <v>0.25405632771022257</v>
      </c>
      <c r="R27" s="159">
        <f>O27/O$9</f>
        <v>0.37199066072783521</v>
      </c>
      <c r="S27" s="158">
        <v>1188437</v>
      </c>
      <c r="T27" s="158">
        <v>348526</v>
      </c>
      <c r="U27" s="158">
        <v>545541</v>
      </c>
      <c r="V27" s="158">
        <v>1316568</v>
      </c>
      <c r="W27" s="158">
        <v>1400261</v>
      </c>
      <c r="X27" s="159">
        <f>IFERROR(W27/V27-1,"-")</f>
        <v>6.3569067454168682E-2</v>
      </c>
      <c r="Y27" s="160">
        <f t="shared" si="10"/>
        <v>0.17823746652115346</v>
      </c>
      <c r="Z27" s="159">
        <f t="shared" si="11"/>
        <v>0.29361243165480017</v>
      </c>
    </row>
    <row r="28" spans="1:26" x14ac:dyDescent="0.25">
      <c r="A28" s="161" t="s">
        <v>110</v>
      </c>
      <c r="B28" s="162" t="s">
        <v>110</v>
      </c>
      <c r="C28" s="163">
        <v>79694</v>
      </c>
      <c r="D28" s="163">
        <v>14793</v>
      </c>
      <c r="E28" s="163">
        <v>16270</v>
      </c>
      <c r="F28" s="163">
        <v>66823</v>
      </c>
      <c r="G28" s="163">
        <v>69319</v>
      </c>
      <c r="H28" s="164">
        <f t="shared" ref="H28:H35" si="12">IFERROR(G28/F28-1,"-")</f>
        <v>3.7352408601828646E-2</v>
      </c>
      <c r="I28" s="165">
        <f t="shared" si="1"/>
        <v>-0.13018545938213666</v>
      </c>
      <c r="J28" s="164">
        <f t="shared" ref="J28:J35" si="13">G28/G$9</f>
        <v>9.3876793733511738E-2</v>
      </c>
      <c r="K28" s="163">
        <v>470087</v>
      </c>
      <c r="L28" s="163">
        <v>128801</v>
      </c>
      <c r="M28" s="163">
        <v>159037</v>
      </c>
      <c r="N28" s="163">
        <v>590382</v>
      </c>
      <c r="O28" s="163">
        <v>640574</v>
      </c>
      <c r="P28" s="164">
        <f t="shared" ref="P28:P35" si="14">IFERROR(O28/N28-1,"-")</f>
        <v>8.5016142091052904E-2</v>
      </c>
      <c r="Q28" s="165">
        <f t="shared" si="9"/>
        <v>0.36267116512475361</v>
      </c>
      <c r="R28" s="164">
        <f t="shared" ref="R28:R35" si="15">O28/O$9</f>
        <v>0.19120732957350617</v>
      </c>
      <c r="S28" s="163">
        <v>549781</v>
      </c>
      <c r="T28" s="163">
        <v>143594</v>
      </c>
      <c r="U28" s="163">
        <v>175307</v>
      </c>
      <c r="V28" s="163">
        <v>657205</v>
      </c>
      <c r="W28" s="163">
        <v>709893</v>
      </c>
      <c r="X28" s="164">
        <f t="shared" ref="X28:X35" si="16">IFERROR(W28/V28-1,"-")</f>
        <v>8.0169810028834165E-2</v>
      </c>
      <c r="Y28" s="165">
        <f t="shared" si="10"/>
        <v>0.29122868924171619</v>
      </c>
      <c r="Z28" s="164">
        <f t="shared" si="11"/>
        <v>9.4350955393101621E-2</v>
      </c>
    </row>
    <row r="29" spans="1:26" x14ac:dyDescent="0.25">
      <c r="A29" s="161" t="s">
        <v>113</v>
      </c>
      <c r="B29" s="162" t="s">
        <v>113</v>
      </c>
      <c r="C29" s="163">
        <v>32075</v>
      </c>
      <c r="D29" s="163">
        <v>7836</v>
      </c>
      <c r="E29" s="163">
        <v>14336</v>
      </c>
      <c r="F29" s="163">
        <v>27397</v>
      </c>
      <c r="G29" s="163">
        <v>30224</v>
      </c>
      <c r="H29" s="164">
        <f t="shared" si="12"/>
        <v>0.10318648027156252</v>
      </c>
      <c r="I29" s="165">
        <f t="shared" si="1"/>
        <v>-5.770849571317227E-2</v>
      </c>
      <c r="J29" s="164">
        <f t="shared" si="13"/>
        <v>4.0931522581134444E-2</v>
      </c>
      <c r="K29" s="163">
        <v>140260</v>
      </c>
      <c r="L29" s="163">
        <v>41673</v>
      </c>
      <c r="M29" s="163">
        <v>81095</v>
      </c>
      <c r="N29" s="163">
        <v>128496</v>
      </c>
      <c r="O29" s="163">
        <v>137331</v>
      </c>
      <c r="P29" s="164">
        <f t="shared" si="14"/>
        <v>6.8757004109077258E-2</v>
      </c>
      <c r="Q29" s="165">
        <f t="shared" si="9"/>
        <v>-2.0882646513617598E-2</v>
      </c>
      <c r="R29" s="164">
        <f t="shared" si="15"/>
        <v>4.0992443929443241E-2</v>
      </c>
      <c r="S29" s="163">
        <v>172335</v>
      </c>
      <c r="T29" s="163">
        <v>49509</v>
      </c>
      <c r="U29" s="163">
        <v>95431</v>
      </c>
      <c r="V29" s="163">
        <v>155893</v>
      </c>
      <c r="W29" s="163">
        <v>167555</v>
      </c>
      <c r="X29" s="164">
        <f t="shared" si="16"/>
        <v>7.4807720680210243E-2</v>
      </c>
      <c r="Y29" s="165">
        <f t="shared" si="10"/>
        <v>-2.7736675660776977E-2</v>
      </c>
      <c r="Z29" s="164">
        <f t="shared" si="11"/>
        <v>5.1361360493985299E-2</v>
      </c>
    </row>
    <row r="30" spans="1:26" x14ac:dyDescent="0.25">
      <c r="A30" s="161" t="s">
        <v>116</v>
      </c>
      <c r="B30" s="162" t="s">
        <v>116</v>
      </c>
      <c r="C30" s="163">
        <v>8825</v>
      </c>
      <c r="D30" s="163">
        <v>3230</v>
      </c>
      <c r="E30" s="163">
        <v>4987</v>
      </c>
      <c r="F30" s="163">
        <v>4132</v>
      </c>
      <c r="G30" s="163">
        <v>2982</v>
      </c>
      <c r="H30" s="164">
        <f t="shared" si="12"/>
        <v>-0.27831558567279768</v>
      </c>
      <c r="I30" s="165">
        <f t="shared" si="1"/>
        <v>-0.66209631728045326</v>
      </c>
      <c r="J30" s="164">
        <f t="shared" si="13"/>
        <v>4.0384396617569786E-3</v>
      </c>
      <c r="K30" s="163">
        <v>34464</v>
      </c>
      <c r="L30" s="163">
        <v>13936</v>
      </c>
      <c r="M30" s="163">
        <v>30800</v>
      </c>
      <c r="N30" s="163">
        <v>48228</v>
      </c>
      <c r="O30" s="163">
        <v>43489</v>
      </c>
      <c r="P30" s="164">
        <f t="shared" si="14"/>
        <v>-9.8262420170855069E-2</v>
      </c>
      <c r="Q30" s="165">
        <f t="shared" si="9"/>
        <v>0.26186745589600746</v>
      </c>
      <c r="R30" s="164">
        <f t="shared" si="15"/>
        <v>1.298119429733678E-2</v>
      </c>
      <c r="S30" s="163">
        <v>43289</v>
      </c>
      <c r="T30" s="163">
        <v>17166</v>
      </c>
      <c r="U30" s="163">
        <v>35787</v>
      </c>
      <c r="V30" s="163">
        <v>52360</v>
      </c>
      <c r="W30" s="163">
        <v>46471</v>
      </c>
      <c r="X30" s="164">
        <f t="shared" si="16"/>
        <v>-0.11247135217723458</v>
      </c>
      <c r="Y30" s="165">
        <f t="shared" si="10"/>
        <v>7.3505971493913025E-2</v>
      </c>
      <c r="Z30" s="164">
        <f t="shared" si="11"/>
        <v>1.9260712011801739E-2</v>
      </c>
    </row>
    <row r="31" spans="1:26" x14ac:dyDescent="0.25">
      <c r="A31" s="161" t="s">
        <v>123</v>
      </c>
      <c r="B31" s="162" t="s">
        <v>123</v>
      </c>
      <c r="C31" s="163">
        <v>8147</v>
      </c>
      <c r="D31" s="163">
        <v>1736</v>
      </c>
      <c r="E31" s="163">
        <v>3938</v>
      </c>
      <c r="F31" s="163">
        <v>7950</v>
      </c>
      <c r="G31" s="163">
        <v>4040</v>
      </c>
      <c r="H31" s="164">
        <f t="shared" si="12"/>
        <v>-0.49182389937106918</v>
      </c>
      <c r="I31" s="165">
        <f t="shared" si="1"/>
        <v>-0.50411194304652018</v>
      </c>
      <c r="J31" s="164">
        <f t="shared" si="13"/>
        <v>5.4712596356466109E-3</v>
      </c>
      <c r="K31" s="163">
        <v>39988</v>
      </c>
      <c r="L31" s="163">
        <v>12314</v>
      </c>
      <c r="M31" s="163">
        <v>32115</v>
      </c>
      <c r="N31" s="163">
        <v>56445</v>
      </c>
      <c r="O31" s="163">
        <v>53434</v>
      </c>
      <c r="P31" s="164">
        <f t="shared" si="14"/>
        <v>-5.3343963149969031E-2</v>
      </c>
      <c r="Q31" s="165">
        <f t="shared" si="9"/>
        <v>0.3362508752625788</v>
      </c>
      <c r="R31" s="164">
        <f t="shared" si="15"/>
        <v>1.5949714550435593E-2</v>
      </c>
      <c r="S31" s="163">
        <v>48135</v>
      </c>
      <c r="T31" s="163">
        <v>14050</v>
      </c>
      <c r="U31" s="163">
        <v>36053</v>
      </c>
      <c r="V31" s="163">
        <v>64395</v>
      </c>
      <c r="W31" s="163">
        <v>57474</v>
      </c>
      <c r="X31" s="164">
        <f t="shared" si="16"/>
        <v>-0.10747728860936412</v>
      </c>
      <c r="Y31" s="165">
        <f t="shared" si="10"/>
        <v>0.1940168276721721</v>
      </c>
      <c r="Z31" s="164">
        <f t="shared" si="11"/>
        <v>1.9403874316413449E-2</v>
      </c>
    </row>
    <row r="32" spans="1:26" x14ac:dyDescent="0.25">
      <c r="A32" s="161" t="s">
        <v>119</v>
      </c>
      <c r="B32" s="162" t="s">
        <v>119</v>
      </c>
      <c r="C32" s="163">
        <v>6953</v>
      </c>
      <c r="D32" s="163">
        <v>1403</v>
      </c>
      <c r="E32" s="163">
        <v>2232</v>
      </c>
      <c r="F32" s="163">
        <v>4497</v>
      </c>
      <c r="G32" s="163">
        <v>3231</v>
      </c>
      <c r="H32" s="164">
        <f t="shared" si="12"/>
        <v>-0.2815210140093396</v>
      </c>
      <c r="I32" s="165">
        <f t="shared" si="1"/>
        <v>-0.5353084999280886</v>
      </c>
      <c r="J32" s="164">
        <f t="shared" si="13"/>
        <v>4.3756534363302473E-3</v>
      </c>
      <c r="K32" s="163">
        <v>58115</v>
      </c>
      <c r="L32" s="163">
        <v>25064</v>
      </c>
      <c r="M32" s="163">
        <v>46414</v>
      </c>
      <c r="N32" s="163">
        <v>73182</v>
      </c>
      <c r="O32" s="163">
        <v>71382</v>
      </c>
      <c r="P32" s="164">
        <f t="shared" si="14"/>
        <v>-2.4596212183323751E-2</v>
      </c>
      <c r="Q32" s="165">
        <f t="shared" si="9"/>
        <v>0.22828873784737169</v>
      </c>
      <c r="R32" s="164">
        <f t="shared" si="15"/>
        <v>2.1307080211835038E-2</v>
      </c>
      <c r="S32" s="163">
        <v>65068</v>
      </c>
      <c r="T32" s="163">
        <v>26467</v>
      </c>
      <c r="U32" s="163">
        <v>48646</v>
      </c>
      <c r="V32" s="163">
        <v>77679</v>
      </c>
      <c r="W32" s="163">
        <v>74613</v>
      </c>
      <c r="X32" s="164">
        <f t="shared" si="16"/>
        <v>-3.9470127061367988E-2</v>
      </c>
      <c r="Y32" s="165">
        <f t="shared" si="10"/>
        <v>0.14669269072355084</v>
      </c>
      <c r="Z32" s="164">
        <f t="shared" si="11"/>
        <v>2.6181479211057297E-2</v>
      </c>
    </row>
    <row r="33" spans="1:26" x14ac:dyDescent="0.25">
      <c r="A33" s="161" t="s">
        <v>128</v>
      </c>
      <c r="B33" s="162" t="s">
        <v>128</v>
      </c>
      <c r="C33" s="163">
        <v>6670</v>
      </c>
      <c r="D33" s="163">
        <v>1376</v>
      </c>
      <c r="E33" s="163">
        <v>590</v>
      </c>
      <c r="F33" s="163">
        <v>1708</v>
      </c>
      <c r="G33" s="163">
        <v>2116</v>
      </c>
      <c r="H33" s="164">
        <f t="shared" si="12"/>
        <v>0.23887587822014056</v>
      </c>
      <c r="I33" s="165">
        <f t="shared" si="1"/>
        <v>-0.6827586206896552</v>
      </c>
      <c r="J33" s="164">
        <f t="shared" si="13"/>
        <v>2.8656399477792645E-3</v>
      </c>
      <c r="K33" s="163">
        <v>19478</v>
      </c>
      <c r="L33" s="163">
        <v>8223</v>
      </c>
      <c r="M33" s="163">
        <v>5697</v>
      </c>
      <c r="N33" s="163">
        <v>18357</v>
      </c>
      <c r="O33" s="163">
        <v>18861</v>
      </c>
      <c r="P33" s="164">
        <f t="shared" si="14"/>
        <v>2.7455466579506371E-2</v>
      </c>
      <c r="Q33" s="165">
        <f t="shared" si="9"/>
        <v>-3.1676763528083018E-2</v>
      </c>
      <c r="R33" s="164">
        <f t="shared" si="15"/>
        <v>5.6298904468272204E-3</v>
      </c>
      <c r="S33" s="163">
        <v>26148</v>
      </c>
      <c r="T33" s="163">
        <v>9599</v>
      </c>
      <c r="U33" s="163">
        <v>6287</v>
      </c>
      <c r="V33" s="163">
        <v>20065</v>
      </c>
      <c r="W33" s="163">
        <v>20977</v>
      </c>
      <c r="X33" s="164">
        <f t="shared" si="16"/>
        <v>4.5452280089708363E-2</v>
      </c>
      <c r="Y33" s="165">
        <f t="shared" si="10"/>
        <v>-0.19775891081535868</v>
      </c>
      <c r="Z33" s="164">
        <f t="shared" si="11"/>
        <v>3.3836895078715049E-3</v>
      </c>
    </row>
    <row r="34" spans="1:26" x14ac:dyDescent="0.25">
      <c r="A34" s="161" t="s">
        <v>131</v>
      </c>
      <c r="B34" s="162" t="s">
        <v>131</v>
      </c>
      <c r="C34" s="163">
        <v>3066</v>
      </c>
      <c r="D34" s="163">
        <v>669</v>
      </c>
      <c r="E34" s="163">
        <v>195</v>
      </c>
      <c r="F34" s="163">
        <v>794</v>
      </c>
      <c r="G34" s="163">
        <v>833</v>
      </c>
      <c r="H34" s="164">
        <f t="shared" si="12"/>
        <v>4.9118387909319994E-2</v>
      </c>
      <c r="I34" s="165">
        <f t="shared" si="1"/>
        <v>-0.72831050228310501</v>
      </c>
      <c r="J34" s="164">
        <f t="shared" si="13"/>
        <v>1.1281087318053531E-3</v>
      </c>
      <c r="K34" s="163">
        <v>26209</v>
      </c>
      <c r="L34" s="163">
        <v>10880</v>
      </c>
      <c r="M34" s="163">
        <v>4211</v>
      </c>
      <c r="N34" s="163">
        <v>16482</v>
      </c>
      <c r="O34" s="163">
        <v>21199</v>
      </c>
      <c r="P34" s="164">
        <f t="shared" si="14"/>
        <v>0.28619099623832067</v>
      </c>
      <c r="Q34" s="165">
        <f t="shared" si="9"/>
        <v>-0.19115570987065511</v>
      </c>
      <c r="R34" s="164">
        <f t="shared" si="15"/>
        <v>6.3277688130157599E-3</v>
      </c>
      <c r="S34" s="163">
        <v>29275</v>
      </c>
      <c r="T34" s="163">
        <v>11549</v>
      </c>
      <c r="U34" s="163">
        <v>4406</v>
      </c>
      <c r="V34" s="163">
        <v>17276</v>
      </c>
      <c r="W34" s="163">
        <v>22032</v>
      </c>
      <c r="X34" s="164">
        <f t="shared" si="16"/>
        <v>0.27529520722389433</v>
      </c>
      <c r="Y34" s="165">
        <f t="shared" si="10"/>
        <v>-0.24741246797608885</v>
      </c>
      <c r="Z34" s="164">
        <f t="shared" si="11"/>
        <v>2.3713274966886987E-3</v>
      </c>
    </row>
    <row r="35" spans="1:26" x14ac:dyDescent="0.25">
      <c r="A35" s="167" t="s">
        <v>145</v>
      </c>
      <c r="B35" s="168" t="s">
        <v>145</v>
      </c>
      <c r="C35" s="169">
        <f>C27-SUM(C28:C34)</f>
        <v>49251</v>
      </c>
      <c r="D35" s="169">
        <f>D27-SUM(D28:D34)</f>
        <v>8856</v>
      </c>
      <c r="E35" s="169">
        <f>E27-SUM(E28:E34)</f>
        <v>13446</v>
      </c>
      <c r="F35" s="169">
        <f>F27-SUM(F28:F34)</f>
        <v>39275</v>
      </c>
      <c r="G35" s="169">
        <f>G27-SUM(G28:G34)</f>
        <v>41290</v>
      </c>
      <c r="H35" s="170">
        <f t="shared" si="12"/>
        <v>5.1304901336728159E-2</v>
      </c>
      <c r="I35" s="171">
        <f t="shared" si="1"/>
        <v>-0.16164138799212202</v>
      </c>
      <c r="J35" s="170">
        <f t="shared" si="13"/>
        <v>5.5917898602932808E-2</v>
      </c>
      <c r="K35" s="169">
        <f>K27-SUM(K28:K34)</f>
        <v>205155</v>
      </c>
      <c r="L35" s="169">
        <f>L27-SUM(L28:L34)</f>
        <v>67736</v>
      </c>
      <c r="M35" s="169">
        <f>M27-SUM(M28:M34)</f>
        <v>130178</v>
      </c>
      <c r="N35" s="169">
        <f>N27-SUM(N28:N34)</f>
        <v>232420</v>
      </c>
      <c r="O35" s="169">
        <f>O27-SUM(O28:O34)</f>
        <v>259956</v>
      </c>
      <c r="P35" s="170">
        <f t="shared" si="14"/>
        <v>0.11847517425350662</v>
      </c>
      <c r="Q35" s="171">
        <f t="shared" si="9"/>
        <v>0.26711998245229207</v>
      </c>
      <c r="R35" s="170">
        <f t="shared" si="15"/>
        <v>7.759523890543539E-2</v>
      </c>
      <c r="S35" s="169">
        <f>S27-SUM(S28:S34)</f>
        <v>254406</v>
      </c>
      <c r="T35" s="169">
        <f>T27-SUM(T28:T34)</f>
        <v>76592</v>
      </c>
      <c r="U35" s="169">
        <f>U27-SUM(U28:U34)</f>
        <v>143624</v>
      </c>
      <c r="V35" s="169">
        <f>V27-SUM(V28:V34)</f>
        <v>271695</v>
      </c>
      <c r="W35" s="169">
        <f>W27-SUM(W28:W34)</f>
        <v>301246</v>
      </c>
      <c r="X35" s="170">
        <f t="shared" si="16"/>
        <v>0.10876534349178302</v>
      </c>
      <c r="Y35" s="171">
        <f t="shared" si="10"/>
        <v>0.18411515451679605</v>
      </c>
      <c r="Z35" s="170">
        <f t="shared" si="11"/>
        <v>7.7299033223880542E-2</v>
      </c>
    </row>
    <row r="36" spans="1:26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</row>
    <row r="37" spans="1:26" x14ac:dyDescent="0.25">
      <c r="A37" s="1" t="s">
        <v>0</v>
      </c>
      <c r="B37" s="154" t="s">
        <v>68</v>
      </c>
      <c r="C37" s="176">
        <f>C38+C41</f>
        <v>177700</v>
      </c>
      <c r="D37" s="176">
        <f>D38+D41</f>
        <v>54285</v>
      </c>
      <c r="E37" s="176">
        <f>E38+E41</f>
        <v>50672</v>
      </c>
      <c r="F37" s="176">
        <f>F38+F41</f>
        <v>179190</v>
      </c>
      <c r="G37" s="176">
        <f>G38+G41</f>
        <v>201287</v>
      </c>
      <c r="H37" s="177">
        <f>IFERROR(G37/F37-1,"-")</f>
        <v>0.12331603326078455</v>
      </c>
      <c r="I37" s="177">
        <f t="shared" si="1"/>
        <v>0.13273494653911078</v>
      </c>
      <c r="J37" s="177">
        <f>G37/G$9</f>
        <v>0.27259738571297015</v>
      </c>
      <c r="K37" s="176">
        <f>K38+K41</f>
        <v>552295</v>
      </c>
      <c r="L37" s="176">
        <f>L38+L41</f>
        <v>151994</v>
      </c>
      <c r="M37" s="176">
        <f>M38+M41</f>
        <v>206077</v>
      </c>
      <c r="N37" s="176">
        <f>N38+N41</f>
        <v>573367</v>
      </c>
      <c r="O37" s="176">
        <f>O38+O41</f>
        <v>609226</v>
      </c>
      <c r="P37" s="177">
        <f>IFERROR(O37/N37-1,"-")</f>
        <v>6.254109497058602E-2</v>
      </c>
      <c r="Q37" s="177">
        <f t="shared" si="9"/>
        <v>0.10308078110430108</v>
      </c>
      <c r="R37" s="177">
        <f>O37/O$9</f>
        <v>0.1818501477842511</v>
      </c>
      <c r="S37" s="176">
        <f>S38+S41</f>
        <v>729995</v>
      </c>
      <c r="T37" s="176">
        <f>T38+T41</f>
        <v>206279</v>
      </c>
      <c r="U37" s="176">
        <f>U38+U41</f>
        <v>256749</v>
      </c>
      <c r="V37" s="176">
        <f>V38+V41</f>
        <v>752557</v>
      </c>
      <c r="W37" s="176">
        <f>W38+W41</f>
        <v>810513</v>
      </c>
      <c r="X37" s="177">
        <f>IFERROR(W37/V37-1,"-")</f>
        <v>7.7012106724141827E-2</v>
      </c>
      <c r="Y37" s="177">
        <f t="shared" si="10"/>
        <v>0.11029938561223029</v>
      </c>
      <c r="Z37" s="177">
        <f t="shared" ref="Z37:Z49" si="17">U37/U$9</f>
        <v>0.13818337799530794</v>
      </c>
    </row>
    <row r="38" spans="1:26" x14ac:dyDescent="0.25">
      <c r="A38" s="1" t="s">
        <v>96</v>
      </c>
      <c r="B38" s="157" t="s">
        <v>97</v>
      </c>
      <c r="C38" s="158">
        <v>16606</v>
      </c>
      <c r="D38" s="158">
        <v>5529</v>
      </c>
      <c r="E38" s="158">
        <v>6062</v>
      </c>
      <c r="F38" s="158">
        <v>22234</v>
      </c>
      <c r="G38" s="158">
        <v>28331</v>
      </c>
      <c r="H38" s="159">
        <f>IFERROR(G38/F38-1,"-")</f>
        <v>0.27421966357830341</v>
      </c>
      <c r="I38" s="160">
        <f t="shared" si="1"/>
        <v>0.70607009514633257</v>
      </c>
      <c r="J38" s="159">
        <f>G38/G$9</f>
        <v>3.8367885331065381E-2</v>
      </c>
      <c r="K38" s="158">
        <v>64346</v>
      </c>
      <c r="L38" s="158">
        <v>19247</v>
      </c>
      <c r="M38" s="158">
        <v>33772</v>
      </c>
      <c r="N38" s="158">
        <v>60854</v>
      </c>
      <c r="O38" s="158">
        <v>52810</v>
      </c>
      <c r="P38" s="159">
        <f>IFERROR(O38/N38-1,"-")</f>
        <v>-0.13218523022315709</v>
      </c>
      <c r="Q38" s="160">
        <f t="shared" si="9"/>
        <v>-0.17928076337301468</v>
      </c>
      <c r="R38" s="159">
        <f>O38/O$9</f>
        <v>1.576345445612351E-2</v>
      </c>
      <c r="S38" s="158">
        <v>80952</v>
      </c>
      <c r="T38" s="158">
        <v>24776</v>
      </c>
      <c r="U38" s="158">
        <v>39834</v>
      </c>
      <c r="V38" s="158">
        <v>83088</v>
      </c>
      <c r="W38" s="158">
        <v>81141</v>
      </c>
      <c r="X38" s="159">
        <f>IFERROR(W38/V38-1,"-")</f>
        <v>-2.3432986712882742E-2</v>
      </c>
      <c r="Y38" s="160">
        <f t="shared" si="10"/>
        <v>2.3347168692557929E-3</v>
      </c>
      <c r="Z38" s="159">
        <f t="shared" si="17"/>
        <v>2.1438824217679897E-2</v>
      </c>
    </row>
    <row r="39" spans="1:26" x14ac:dyDescent="0.25">
      <c r="A39" s="161" t="s">
        <v>103</v>
      </c>
      <c r="B39" s="162" t="s">
        <v>103</v>
      </c>
      <c r="C39" s="163">
        <v>9694</v>
      </c>
      <c r="D39" s="163">
        <v>2180</v>
      </c>
      <c r="E39" s="163">
        <v>4351</v>
      </c>
      <c r="F39" s="163">
        <v>9363</v>
      </c>
      <c r="G39" s="163">
        <v>15562</v>
      </c>
      <c r="H39" s="164">
        <f>IFERROR(G39/F39-1,"-")</f>
        <v>0.66207412154224077</v>
      </c>
      <c r="I39" s="165">
        <f t="shared" si="1"/>
        <v>0.6053228801320405</v>
      </c>
      <c r="J39" s="164">
        <f>G39/G$9</f>
        <v>2.107518377473578E-2</v>
      </c>
      <c r="K39" s="163">
        <v>8485</v>
      </c>
      <c r="L39" s="163">
        <v>1767</v>
      </c>
      <c r="M39" s="163">
        <v>4726</v>
      </c>
      <c r="N39" s="163">
        <v>9315</v>
      </c>
      <c r="O39" s="163">
        <v>13363</v>
      </c>
      <c r="P39" s="164">
        <f>IFERROR(O39/N39-1,"-")</f>
        <v>0.43456790123456801</v>
      </c>
      <c r="Q39" s="165">
        <f t="shared" si="9"/>
        <v>0.57489687684148505</v>
      </c>
      <c r="R39" s="164">
        <f>O39/O$9</f>
        <v>3.9887718594428792E-3</v>
      </c>
      <c r="S39" s="163">
        <v>18179</v>
      </c>
      <c r="T39" s="163">
        <v>3947</v>
      </c>
      <c r="U39" s="163">
        <v>9077</v>
      </c>
      <c r="V39" s="163">
        <v>18678</v>
      </c>
      <c r="W39" s="163">
        <v>28925</v>
      </c>
      <c r="X39" s="164">
        <f>IFERROR(W39/V39-1,"-")</f>
        <v>0.5486133418995609</v>
      </c>
      <c r="Y39" s="165">
        <f t="shared" si="10"/>
        <v>0.59112162385169698</v>
      </c>
      <c r="Z39" s="164">
        <f t="shared" si="17"/>
        <v>4.8852790938364319E-3</v>
      </c>
    </row>
    <row r="40" spans="1:26" x14ac:dyDescent="0.25">
      <c r="A40" s="161" t="s">
        <v>100</v>
      </c>
      <c r="B40" s="162" t="s">
        <v>100</v>
      </c>
      <c r="C40" s="163">
        <v>6912</v>
      </c>
      <c r="D40" s="163">
        <v>3349</v>
      </c>
      <c r="E40" s="163">
        <v>1711</v>
      </c>
      <c r="F40" s="163">
        <v>12871</v>
      </c>
      <c r="G40" s="163">
        <v>12769</v>
      </c>
      <c r="H40" s="164">
        <f>IFERROR(G40/F40-1,"-")</f>
        <v>-7.9247921684406641E-3</v>
      </c>
      <c r="I40" s="165">
        <f t="shared" si="1"/>
        <v>0.84736689814814814</v>
      </c>
      <c r="J40" s="164">
        <f>G40/G$9</f>
        <v>1.7292701556329598E-2</v>
      </c>
      <c r="K40" s="163">
        <v>55861</v>
      </c>
      <c r="L40" s="163">
        <v>17480</v>
      </c>
      <c r="M40" s="163">
        <v>29046</v>
      </c>
      <c r="N40" s="163">
        <v>51539</v>
      </c>
      <c r="O40" s="163">
        <v>39447</v>
      </c>
      <c r="P40" s="164">
        <f>IFERROR(O40/N40-1,"-")</f>
        <v>-0.23461844428491041</v>
      </c>
      <c r="Q40" s="165">
        <f t="shared" si="9"/>
        <v>-0.29383648699450426</v>
      </c>
      <c r="R40" s="164">
        <f>O40/O$9</f>
        <v>1.177468259668063E-2</v>
      </c>
      <c r="S40" s="163">
        <v>62773</v>
      </c>
      <c r="T40" s="163">
        <v>20829</v>
      </c>
      <c r="U40" s="163">
        <v>30757</v>
      </c>
      <c r="V40" s="163">
        <v>64410</v>
      </c>
      <c r="W40" s="163">
        <v>52216</v>
      </c>
      <c r="X40" s="164">
        <f>IFERROR(W40/V40-1,"-")</f>
        <v>-0.18931842881540129</v>
      </c>
      <c r="Y40" s="165">
        <f t="shared" si="10"/>
        <v>-0.16817740111194301</v>
      </c>
      <c r="Z40" s="164">
        <f t="shared" si="17"/>
        <v>1.6553545123843466E-2</v>
      </c>
    </row>
    <row r="41" spans="1:26" x14ac:dyDescent="0.25">
      <c r="A41" s="1" t="s">
        <v>146</v>
      </c>
      <c r="B41" s="157" t="s">
        <v>107</v>
      </c>
      <c r="C41" s="158">
        <v>161094</v>
      </c>
      <c r="D41" s="158">
        <v>48756</v>
      </c>
      <c r="E41" s="158">
        <v>44610</v>
      </c>
      <c r="F41" s="158">
        <v>156956</v>
      </c>
      <c r="G41" s="158">
        <v>172956</v>
      </c>
      <c r="H41" s="159">
        <f>IFERROR(G41/F41-1,"-")</f>
        <v>0.10193939702846655</v>
      </c>
      <c r="I41" s="160">
        <f t="shared" si="1"/>
        <v>7.3634027338076002E-2</v>
      </c>
      <c r="J41" s="159">
        <f>G41/G$9</f>
        <v>0.23422950038190476</v>
      </c>
      <c r="K41" s="158">
        <v>487949</v>
      </c>
      <c r="L41" s="158">
        <v>132747</v>
      </c>
      <c r="M41" s="158">
        <v>172305</v>
      </c>
      <c r="N41" s="158">
        <v>512513</v>
      </c>
      <c r="O41" s="158">
        <v>556416</v>
      </c>
      <c r="P41" s="159">
        <f>IFERROR(O41/N41-1,"-")</f>
        <v>8.5662217348633218E-2</v>
      </c>
      <c r="Q41" s="160">
        <f t="shared" si="9"/>
        <v>0.14031589366921549</v>
      </c>
      <c r="R41" s="159">
        <f>O41/O$9</f>
        <v>0.16608669332812762</v>
      </c>
      <c r="S41" s="158">
        <v>649043</v>
      </c>
      <c r="T41" s="158">
        <v>181503</v>
      </c>
      <c r="U41" s="158">
        <v>216915</v>
      </c>
      <c r="V41" s="158">
        <v>669469</v>
      </c>
      <c r="W41" s="158">
        <v>729372</v>
      </c>
      <c r="X41" s="159">
        <f>IFERROR(W41/V41-1,"-")</f>
        <v>8.9478377639591988E-2</v>
      </c>
      <c r="Y41" s="160">
        <f t="shared" si="10"/>
        <v>0.12376529752266019</v>
      </c>
      <c r="Z41" s="159">
        <f t="shared" si="17"/>
        <v>0.11674455377762803</v>
      </c>
    </row>
    <row r="42" spans="1:26" x14ac:dyDescent="0.25">
      <c r="A42" s="161" t="s">
        <v>110</v>
      </c>
      <c r="B42" s="162" t="s">
        <v>110</v>
      </c>
      <c r="C42" s="163">
        <v>87652</v>
      </c>
      <c r="D42" s="163">
        <v>24960</v>
      </c>
      <c r="E42" s="163">
        <v>17021</v>
      </c>
      <c r="F42" s="163">
        <v>75160</v>
      </c>
      <c r="G42" s="163">
        <v>74709</v>
      </c>
      <c r="H42" s="164">
        <f t="shared" ref="H42:H49" si="18">IFERROR(G42/F42-1,"-")</f>
        <v>-6.0005321979776927E-3</v>
      </c>
      <c r="I42" s="165">
        <f t="shared" si="1"/>
        <v>-0.14766348742755442</v>
      </c>
      <c r="J42" s="164">
        <f t="shared" ref="J42:J49" si="19">G42/G$9</f>
        <v>0.10117632082166401</v>
      </c>
      <c r="K42" s="163">
        <v>262145</v>
      </c>
      <c r="L42" s="163">
        <v>63301</v>
      </c>
      <c r="M42" s="163">
        <v>63769</v>
      </c>
      <c r="N42" s="163">
        <v>269103</v>
      </c>
      <c r="O42" s="163">
        <v>299592</v>
      </c>
      <c r="P42" s="164">
        <f t="shared" ref="P42:P49" si="20">IFERROR(O42/N42-1,"-")</f>
        <v>0.11329862543338431</v>
      </c>
      <c r="Q42" s="165">
        <f t="shared" si="9"/>
        <v>0.1428484235823686</v>
      </c>
      <c r="R42" s="164">
        <f t="shared" ref="R42:R49" si="21">O42/O$9</f>
        <v>8.9426336819143235E-2</v>
      </c>
      <c r="S42" s="163">
        <v>349797</v>
      </c>
      <c r="T42" s="163">
        <v>88261</v>
      </c>
      <c r="U42" s="163">
        <v>80790</v>
      </c>
      <c r="V42" s="163">
        <v>344263</v>
      </c>
      <c r="W42" s="163">
        <v>374301</v>
      </c>
      <c r="X42" s="164">
        <f t="shared" ref="X42:X49" si="22">IFERROR(W42/V42-1,"-")</f>
        <v>8.7253059434211577E-2</v>
      </c>
      <c r="Y42" s="165">
        <f t="shared" si="10"/>
        <v>7.0052058765512459E-2</v>
      </c>
      <c r="Z42" s="164">
        <f t="shared" si="17"/>
        <v>4.3481513494661825E-2</v>
      </c>
    </row>
    <row r="43" spans="1:26" x14ac:dyDescent="0.25">
      <c r="A43" s="161" t="s">
        <v>113</v>
      </c>
      <c r="B43" s="162" t="s">
        <v>113</v>
      </c>
      <c r="C43" s="163">
        <v>11396</v>
      </c>
      <c r="D43" s="163">
        <v>3221</v>
      </c>
      <c r="E43" s="163">
        <v>2578</v>
      </c>
      <c r="F43" s="163">
        <v>7845</v>
      </c>
      <c r="G43" s="163">
        <v>10865</v>
      </c>
      <c r="H43" s="164">
        <f t="shared" si="18"/>
        <v>0.38495857233906938</v>
      </c>
      <c r="I43" s="165">
        <f t="shared" si="1"/>
        <v>-4.6595296595296598E-2</v>
      </c>
      <c r="J43" s="164">
        <f t="shared" si="19"/>
        <v>1.4714167312203076E-2</v>
      </c>
      <c r="K43" s="163">
        <v>26865</v>
      </c>
      <c r="L43" s="163">
        <v>7570</v>
      </c>
      <c r="M43" s="163">
        <v>10918</v>
      </c>
      <c r="N43" s="163">
        <v>19949</v>
      </c>
      <c r="O43" s="163">
        <v>22563</v>
      </c>
      <c r="P43" s="164">
        <f t="shared" si="20"/>
        <v>0.13103413704947608</v>
      </c>
      <c r="Q43" s="165">
        <f t="shared" si="9"/>
        <v>-0.16013400335008376</v>
      </c>
      <c r="R43" s="164">
        <f t="shared" si="21"/>
        <v>6.7349142755825557E-3</v>
      </c>
      <c r="S43" s="163">
        <v>38261</v>
      </c>
      <c r="T43" s="163">
        <v>10791</v>
      </c>
      <c r="U43" s="163">
        <v>13496</v>
      </c>
      <c r="V43" s="163">
        <v>27794</v>
      </c>
      <c r="W43" s="163">
        <v>33428</v>
      </c>
      <c r="X43" s="164">
        <f t="shared" si="22"/>
        <v>0.20270561991796798</v>
      </c>
      <c r="Y43" s="165">
        <f t="shared" si="10"/>
        <v>-0.12631661482972212</v>
      </c>
      <c r="Z43" s="164">
        <f t="shared" si="17"/>
        <v>7.2636032445099136E-3</v>
      </c>
    </row>
    <row r="44" spans="1:26" x14ac:dyDescent="0.25">
      <c r="A44" s="161" t="s">
        <v>116</v>
      </c>
      <c r="B44" s="162" t="s">
        <v>116</v>
      </c>
      <c r="C44" s="163">
        <v>6703</v>
      </c>
      <c r="D44" s="163">
        <v>1995</v>
      </c>
      <c r="E44" s="163">
        <v>1781</v>
      </c>
      <c r="F44" s="163">
        <v>5675</v>
      </c>
      <c r="G44" s="163">
        <v>7865</v>
      </c>
      <c r="H44" s="164">
        <f t="shared" si="18"/>
        <v>0.38590308370044046</v>
      </c>
      <c r="I44" s="165">
        <f t="shared" si="1"/>
        <v>0.17335521408324639</v>
      </c>
      <c r="J44" s="164">
        <f t="shared" si="19"/>
        <v>1.0651350751079355E-2</v>
      </c>
      <c r="K44" s="163">
        <v>9914</v>
      </c>
      <c r="L44" s="163">
        <v>3970</v>
      </c>
      <c r="M44" s="163">
        <v>8252</v>
      </c>
      <c r="N44" s="163">
        <v>12032</v>
      </c>
      <c r="O44" s="163">
        <v>11886</v>
      </c>
      <c r="P44" s="164">
        <f t="shared" si="20"/>
        <v>-1.2134308510638347E-2</v>
      </c>
      <c r="Q44" s="165">
        <f t="shared" si="9"/>
        <v>0.19891063143030063</v>
      </c>
      <c r="R44" s="164">
        <f t="shared" si="21"/>
        <v>3.5478966041561076E-3</v>
      </c>
      <c r="S44" s="163">
        <v>16617</v>
      </c>
      <c r="T44" s="163">
        <v>5965</v>
      </c>
      <c r="U44" s="163">
        <v>10033</v>
      </c>
      <c r="V44" s="163">
        <v>17707</v>
      </c>
      <c r="W44" s="163">
        <v>19751</v>
      </c>
      <c r="X44" s="164">
        <f t="shared" si="22"/>
        <v>0.11543457389732881</v>
      </c>
      <c r="Y44" s="165">
        <f t="shared" si="10"/>
        <v>0.18860203406150333</v>
      </c>
      <c r="Z44" s="164">
        <f t="shared" si="17"/>
        <v>5.3998022637943071E-3</v>
      </c>
    </row>
    <row r="45" spans="1:26" x14ac:dyDescent="0.25">
      <c r="A45" s="161" t="s">
        <v>123</v>
      </c>
      <c r="B45" s="162" t="s">
        <v>123</v>
      </c>
      <c r="C45" s="163">
        <v>2994</v>
      </c>
      <c r="D45" s="163">
        <v>885</v>
      </c>
      <c r="E45" s="163">
        <v>1430</v>
      </c>
      <c r="F45" s="163">
        <v>3236</v>
      </c>
      <c r="G45" s="163">
        <v>3482</v>
      </c>
      <c r="H45" s="164">
        <f t="shared" si="18"/>
        <v>7.6019777503090191E-2</v>
      </c>
      <c r="I45" s="165">
        <f t="shared" si="1"/>
        <v>0.16299265197060797</v>
      </c>
      <c r="J45" s="164">
        <f t="shared" si="19"/>
        <v>4.7155757552775988E-3</v>
      </c>
      <c r="K45" s="163">
        <v>24453</v>
      </c>
      <c r="L45" s="163">
        <v>6712</v>
      </c>
      <c r="M45" s="163">
        <v>13570</v>
      </c>
      <c r="N45" s="163">
        <v>27358</v>
      </c>
      <c r="O45" s="163">
        <v>26160</v>
      </c>
      <c r="P45" s="164">
        <f t="shared" si="20"/>
        <v>-4.3789750712771358E-2</v>
      </c>
      <c r="Q45" s="165">
        <f t="shared" si="9"/>
        <v>6.9807385596859284E-2</v>
      </c>
      <c r="R45" s="164">
        <f t="shared" si="21"/>
        <v>7.8085962615449915E-3</v>
      </c>
      <c r="S45" s="163">
        <v>27447</v>
      </c>
      <c r="T45" s="163">
        <v>7597</v>
      </c>
      <c r="U45" s="163">
        <v>15000</v>
      </c>
      <c r="V45" s="163">
        <v>30594</v>
      </c>
      <c r="W45" s="163">
        <v>29642</v>
      </c>
      <c r="X45" s="164">
        <f t="shared" si="22"/>
        <v>-3.1117212525331728E-2</v>
      </c>
      <c r="Y45" s="165">
        <f t="shared" si="10"/>
        <v>7.9972310270703506E-2</v>
      </c>
      <c r="Z45" s="164">
        <f t="shared" si="17"/>
        <v>8.0730622901340181E-3</v>
      </c>
    </row>
    <row r="46" spans="1:26" x14ac:dyDescent="0.25">
      <c r="A46" s="161" t="s">
        <v>119</v>
      </c>
      <c r="B46" s="162" t="s">
        <v>119</v>
      </c>
      <c r="C46" s="163">
        <v>2495</v>
      </c>
      <c r="D46" s="163">
        <v>1080</v>
      </c>
      <c r="E46" s="163">
        <v>722</v>
      </c>
      <c r="F46" s="163">
        <v>1778</v>
      </c>
      <c r="G46" s="163">
        <v>2269</v>
      </c>
      <c r="H46" s="164">
        <f t="shared" si="18"/>
        <v>0.27615298087739037</v>
      </c>
      <c r="I46" s="165">
        <f t="shared" si="1"/>
        <v>-9.05811623246493E-2</v>
      </c>
      <c r="J46" s="164">
        <f t="shared" si="19"/>
        <v>3.0728435923965741E-3</v>
      </c>
      <c r="K46" s="163">
        <v>31182</v>
      </c>
      <c r="L46" s="163">
        <v>11022</v>
      </c>
      <c r="M46" s="163">
        <v>16968</v>
      </c>
      <c r="N46" s="163">
        <v>29000</v>
      </c>
      <c r="O46" s="163">
        <v>33231</v>
      </c>
      <c r="P46" s="164">
        <f t="shared" si="20"/>
        <v>0.14589655172413796</v>
      </c>
      <c r="Q46" s="165">
        <f t="shared" si="9"/>
        <v>6.5710987107946872E-2</v>
      </c>
      <c r="R46" s="164">
        <f t="shared" si="21"/>
        <v>9.9192455033410409E-3</v>
      </c>
      <c r="S46" s="163">
        <v>33677</v>
      </c>
      <c r="T46" s="163">
        <v>12102</v>
      </c>
      <c r="U46" s="163">
        <v>17690</v>
      </c>
      <c r="V46" s="163">
        <v>30778</v>
      </c>
      <c r="W46" s="163">
        <v>35500</v>
      </c>
      <c r="X46" s="164">
        <f t="shared" si="22"/>
        <v>0.15342127493664304</v>
      </c>
      <c r="Y46" s="165">
        <f t="shared" si="10"/>
        <v>5.4131900109867237E-2</v>
      </c>
      <c r="Z46" s="164">
        <f t="shared" si="17"/>
        <v>9.5208314608313856E-3</v>
      </c>
    </row>
    <row r="47" spans="1:26" x14ac:dyDescent="0.25">
      <c r="A47" s="161" t="s">
        <v>128</v>
      </c>
      <c r="B47" s="162" t="s">
        <v>128</v>
      </c>
      <c r="C47" s="163">
        <v>3512</v>
      </c>
      <c r="D47" s="163">
        <v>1099</v>
      </c>
      <c r="E47" s="163">
        <v>749</v>
      </c>
      <c r="F47" s="163">
        <v>2218</v>
      </c>
      <c r="G47" s="163">
        <v>2218</v>
      </c>
      <c r="H47" s="164">
        <f t="shared" si="18"/>
        <v>0</v>
      </c>
      <c r="I47" s="165">
        <f t="shared" si="1"/>
        <v>-0.3684510250569476</v>
      </c>
      <c r="J47" s="164">
        <f t="shared" si="19"/>
        <v>3.0037757108574712E-3</v>
      </c>
      <c r="K47" s="163">
        <v>4530</v>
      </c>
      <c r="L47" s="163">
        <v>2296</v>
      </c>
      <c r="M47" s="163">
        <v>2639</v>
      </c>
      <c r="N47" s="163">
        <v>6605</v>
      </c>
      <c r="O47" s="163">
        <v>7002</v>
      </c>
      <c r="P47" s="164">
        <f t="shared" si="20"/>
        <v>6.0105980317940899E-2</v>
      </c>
      <c r="Q47" s="165">
        <f t="shared" si="9"/>
        <v>0.54569536423841059</v>
      </c>
      <c r="R47" s="164">
        <f t="shared" si="21"/>
        <v>2.0900531736750012E-3</v>
      </c>
      <c r="S47" s="163">
        <v>8042</v>
      </c>
      <c r="T47" s="163">
        <v>3395</v>
      </c>
      <c r="U47" s="163">
        <v>3388</v>
      </c>
      <c r="V47" s="163">
        <v>8823</v>
      </c>
      <c r="W47" s="163">
        <v>9220</v>
      </c>
      <c r="X47" s="164">
        <f t="shared" si="22"/>
        <v>4.4996033095318966E-2</v>
      </c>
      <c r="Y47" s="165">
        <f t="shared" si="10"/>
        <v>0.14648097488187029</v>
      </c>
      <c r="Z47" s="164">
        <f t="shared" si="17"/>
        <v>1.8234356692649369E-3</v>
      </c>
    </row>
    <row r="48" spans="1:26" x14ac:dyDescent="0.25">
      <c r="A48" s="161" t="s">
        <v>131</v>
      </c>
      <c r="B48" s="162" t="s">
        <v>131</v>
      </c>
      <c r="C48" s="163">
        <v>4005</v>
      </c>
      <c r="D48" s="163">
        <v>1080</v>
      </c>
      <c r="E48" s="163">
        <v>761</v>
      </c>
      <c r="F48" s="163">
        <v>1311</v>
      </c>
      <c r="G48" s="163">
        <v>1982</v>
      </c>
      <c r="H48" s="164">
        <f t="shared" si="18"/>
        <v>0.51182303585049582</v>
      </c>
      <c r="I48" s="165">
        <f t="shared" si="1"/>
        <v>-0.50511860174781531</v>
      </c>
      <c r="J48" s="164">
        <f t="shared" si="19"/>
        <v>2.6841674747157384E-3</v>
      </c>
      <c r="K48" s="163">
        <v>7898</v>
      </c>
      <c r="L48" s="163">
        <v>4136</v>
      </c>
      <c r="M48" s="163">
        <v>3019</v>
      </c>
      <c r="N48" s="163">
        <v>6804</v>
      </c>
      <c r="O48" s="163">
        <v>8431</v>
      </c>
      <c r="P48" s="164">
        <f t="shared" si="20"/>
        <v>0.23912404467960013</v>
      </c>
      <c r="Q48" s="165">
        <f t="shared" si="9"/>
        <v>6.7485439351734566E-2</v>
      </c>
      <c r="R48" s="164">
        <f t="shared" si="21"/>
        <v>2.5166007293993052E-3</v>
      </c>
      <c r="S48" s="163">
        <v>11903</v>
      </c>
      <c r="T48" s="163">
        <v>5216</v>
      </c>
      <c r="U48" s="163">
        <v>3780</v>
      </c>
      <c r="V48" s="163">
        <v>8115</v>
      </c>
      <c r="W48" s="163">
        <v>10413</v>
      </c>
      <c r="X48" s="164">
        <f t="shared" si="22"/>
        <v>0.28317929759704241</v>
      </c>
      <c r="Y48" s="165">
        <f t="shared" si="10"/>
        <v>-0.12517852642191041</v>
      </c>
      <c r="Z48" s="164">
        <f t="shared" si="17"/>
        <v>2.0344116971137724E-3</v>
      </c>
    </row>
    <row r="49" spans="1:26" x14ac:dyDescent="0.25">
      <c r="A49" s="167" t="s">
        <v>145</v>
      </c>
      <c r="B49" s="168" t="s">
        <v>145</v>
      </c>
      <c r="C49" s="169">
        <f>C41-SUM(C42:C48)</f>
        <v>42337</v>
      </c>
      <c r="D49" s="169">
        <f>D41-SUM(D42:D48)</f>
        <v>14436</v>
      </c>
      <c r="E49" s="169">
        <f>E41-SUM(E42:E48)</f>
        <v>19568</v>
      </c>
      <c r="F49" s="169">
        <f>F41-SUM(F42:F48)</f>
        <v>59733</v>
      </c>
      <c r="G49" s="169">
        <f>G41-SUM(G42:G48)</f>
        <v>69566</v>
      </c>
      <c r="H49" s="170">
        <f t="shared" si="18"/>
        <v>0.16461587397251098</v>
      </c>
      <c r="I49" s="171">
        <f t="shared" si="1"/>
        <v>0.64314901858894102</v>
      </c>
      <c r="J49" s="170">
        <f t="shared" si="19"/>
        <v>9.4211298963710929E-2</v>
      </c>
      <c r="K49" s="169">
        <f>K41-SUM(K42:K48)</f>
        <v>120962</v>
      </c>
      <c r="L49" s="169">
        <f>L41-SUM(L42:L48)</f>
        <v>33740</v>
      </c>
      <c r="M49" s="169">
        <f>M41-SUM(M42:M48)</f>
        <v>53170</v>
      </c>
      <c r="N49" s="169">
        <f>N41-SUM(N42:N48)</f>
        <v>141662</v>
      </c>
      <c r="O49" s="169">
        <f>O41-SUM(O42:O48)</f>
        <v>147551</v>
      </c>
      <c r="P49" s="170">
        <f t="shared" si="20"/>
        <v>4.157078115514401E-2</v>
      </c>
      <c r="Q49" s="171">
        <f t="shared" si="9"/>
        <v>0.21981283378251026</v>
      </c>
      <c r="R49" s="170">
        <f t="shared" si="21"/>
        <v>4.4043049961285365E-2</v>
      </c>
      <c r="S49" s="169">
        <f>S41-SUM(S42:S48)</f>
        <v>163299</v>
      </c>
      <c r="T49" s="169">
        <f>T41-SUM(T42:T48)</f>
        <v>48176</v>
      </c>
      <c r="U49" s="169">
        <f>U41-SUM(U42:U48)</f>
        <v>72738</v>
      </c>
      <c r="V49" s="169">
        <f>V41-SUM(V42:V48)</f>
        <v>201395</v>
      </c>
      <c r="W49" s="169">
        <f>W41-SUM(W42:W48)</f>
        <v>217117</v>
      </c>
      <c r="X49" s="170">
        <f t="shared" si="22"/>
        <v>7.8065493185034418E-2</v>
      </c>
      <c r="Y49" s="171">
        <f t="shared" si="10"/>
        <v>0.32956723556176093</v>
      </c>
      <c r="Z49" s="170">
        <f t="shared" si="17"/>
        <v>3.9147893657317884E-2</v>
      </c>
    </row>
    <row r="50" spans="1:26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  <c r="R50" s="151"/>
      <c r="S50" s="151"/>
      <c r="T50" s="151"/>
      <c r="U50" s="151"/>
      <c r="V50" s="151"/>
      <c r="W50" s="151"/>
      <c r="X50" s="151"/>
      <c r="Y50" s="151"/>
      <c r="Z50" s="151"/>
    </row>
    <row r="51" spans="1:26" x14ac:dyDescent="0.25">
      <c r="A51" s="1" t="s">
        <v>0</v>
      </c>
      <c r="B51" s="154" t="s">
        <v>68</v>
      </c>
      <c r="C51" s="176">
        <f>C52+C55</f>
        <v>0</v>
      </c>
      <c r="D51" s="176">
        <f>D52+D55</f>
        <v>0</v>
      </c>
      <c r="E51" s="176">
        <f>E52+E55</f>
        <v>0</v>
      </c>
      <c r="F51" s="176">
        <f>F52+F55</f>
        <v>0</v>
      </c>
      <c r="G51" s="176">
        <f>G52+G55</f>
        <v>0</v>
      </c>
      <c r="H51" s="177" t="str">
        <f>IFERROR(G51/F51-1,"-")</f>
        <v>-</v>
      </c>
      <c r="I51" s="177" t="str">
        <f t="shared" si="1"/>
        <v>-</v>
      </c>
      <c r="J51" s="177">
        <f>G51/G$9</f>
        <v>0</v>
      </c>
      <c r="K51" s="176">
        <f>K52+K55</f>
        <v>0</v>
      </c>
      <c r="L51" s="176">
        <f>L52+L55</f>
        <v>0</v>
      </c>
      <c r="M51" s="176">
        <f>M52+M55</f>
        <v>0</v>
      </c>
      <c r="N51" s="176">
        <f>N52+N55</f>
        <v>0</v>
      </c>
      <c r="O51" s="176">
        <f>O52+O55</f>
        <v>0</v>
      </c>
      <c r="P51" s="177" t="str">
        <f>IFERROR(O51/N51-1,"-")</f>
        <v>-</v>
      </c>
      <c r="Q51" s="177" t="str">
        <f t="shared" si="9"/>
        <v>-</v>
      </c>
      <c r="R51" s="177">
        <f>O51/O$9</f>
        <v>0</v>
      </c>
      <c r="S51" s="176">
        <f>S52+S55</f>
        <v>38821</v>
      </c>
      <c r="T51" s="176">
        <f>T52+T55</f>
        <v>10755</v>
      </c>
      <c r="U51" s="176">
        <f>U52+U55</f>
        <v>20161</v>
      </c>
      <c r="V51" s="176">
        <f>V52+V55</f>
        <v>37638</v>
      </c>
      <c r="W51" s="176">
        <f>W52+W55</f>
        <v>50521</v>
      </c>
      <c r="X51" s="177">
        <f>IFERROR(W51/V51-1,"-")</f>
        <v>0.34228705032148365</v>
      </c>
      <c r="Y51" s="177">
        <f t="shared" si="10"/>
        <v>0.30138327194044456</v>
      </c>
      <c r="Z51" s="177">
        <f t="shared" ref="Z51:Z63" si="23">U51/U$9</f>
        <v>1.0850733922092796E-2</v>
      </c>
    </row>
    <row r="52" spans="1:26" x14ac:dyDescent="0.25">
      <c r="A52" s="1" t="s">
        <v>96</v>
      </c>
      <c r="B52" s="157" t="s">
        <v>97</v>
      </c>
      <c r="C52" s="158">
        <v>0</v>
      </c>
      <c r="D52" s="158">
        <v>0</v>
      </c>
      <c r="E52" s="158">
        <v>0</v>
      </c>
      <c r="F52" s="158">
        <v>0</v>
      </c>
      <c r="G52" s="158">
        <v>0</v>
      </c>
      <c r="H52" s="159" t="str">
        <f>IFERROR(G52/F52-1,"-")</f>
        <v>-</v>
      </c>
      <c r="I52" s="160" t="str">
        <f t="shared" si="1"/>
        <v>-</v>
      </c>
      <c r="J52" s="159">
        <f>G52/G$9</f>
        <v>0</v>
      </c>
      <c r="K52" s="158">
        <v>0</v>
      </c>
      <c r="L52" s="158">
        <v>0</v>
      </c>
      <c r="M52" s="158">
        <v>0</v>
      </c>
      <c r="N52" s="158">
        <v>0</v>
      </c>
      <c r="O52" s="158">
        <v>0</v>
      </c>
      <c r="P52" s="159" t="str">
        <f>IFERROR(O52/N52-1,"-")</f>
        <v>-</v>
      </c>
      <c r="Q52" s="160" t="str">
        <f t="shared" si="9"/>
        <v>-</v>
      </c>
      <c r="R52" s="159">
        <f>O52/O$9</f>
        <v>0</v>
      </c>
      <c r="S52" s="158">
        <v>8657</v>
      </c>
      <c r="T52" s="158">
        <v>1989</v>
      </c>
      <c r="U52" s="158">
        <v>4950</v>
      </c>
      <c r="V52" s="158">
        <v>6738</v>
      </c>
      <c r="W52" s="158">
        <v>20078</v>
      </c>
      <c r="X52" s="159">
        <f>IFERROR(W52/V52-1,"-")</f>
        <v>1.9798159691303057</v>
      </c>
      <c r="Y52" s="160">
        <f t="shared" si="10"/>
        <v>1.3192791960263373</v>
      </c>
      <c r="Z52" s="159">
        <f t="shared" si="23"/>
        <v>2.6641105557442262E-3</v>
      </c>
    </row>
    <row r="53" spans="1:26" x14ac:dyDescent="0.25">
      <c r="A53" s="161" t="s">
        <v>103</v>
      </c>
      <c r="B53" s="162" t="s">
        <v>103</v>
      </c>
      <c r="C53" s="163">
        <v>0</v>
      </c>
      <c r="D53" s="163">
        <v>0</v>
      </c>
      <c r="E53" s="163">
        <v>0</v>
      </c>
      <c r="F53" s="163">
        <v>0</v>
      </c>
      <c r="G53" s="163">
        <v>0</v>
      </c>
      <c r="H53" s="164" t="str">
        <f>IFERROR(G53/F53-1,"-")</f>
        <v>-</v>
      </c>
      <c r="I53" s="165" t="str">
        <f t="shared" si="1"/>
        <v>-</v>
      </c>
      <c r="J53" s="164">
        <f>G53/G$9</f>
        <v>0</v>
      </c>
      <c r="K53" s="163">
        <v>0</v>
      </c>
      <c r="L53" s="163">
        <v>0</v>
      </c>
      <c r="M53" s="163">
        <v>0</v>
      </c>
      <c r="N53" s="163">
        <v>0</v>
      </c>
      <c r="O53" s="163">
        <v>0</v>
      </c>
      <c r="P53" s="164" t="str">
        <f>IFERROR(O53/N53-1,"-")</f>
        <v>-</v>
      </c>
      <c r="Q53" s="165" t="str">
        <f t="shared" si="9"/>
        <v>-</v>
      </c>
      <c r="R53" s="164">
        <f>O53/O$9</f>
        <v>0</v>
      </c>
      <c r="S53" s="163">
        <v>4791</v>
      </c>
      <c r="T53" s="163">
        <v>1487</v>
      </c>
      <c r="U53" s="163">
        <v>2415</v>
      </c>
      <c r="V53" s="163">
        <v>3508</v>
      </c>
      <c r="W53" s="163">
        <v>14700</v>
      </c>
      <c r="X53" s="164">
        <f>IFERROR(W53/V53-1,"-")</f>
        <v>3.1904218928164196</v>
      </c>
      <c r="Y53" s="165">
        <f t="shared" si="10"/>
        <v>2.0682529743268629</v>
      </c>
      <c r="Z53" s="164">
        <f t="shared" si="23"/>
        <v>1.299763028711577E-3</v>
      </c>
    </row>
    <row r="54" spans="1:26" x14ac:dyDescent="0.25">
      <c r="A54" s="161" t="s">
        <v>100</v>
      </c>
      <c r="B54" s="162" t="s">
        <v>100</v>
      </c>
      <c r="C54" s="163">
        <v>0</v>
      </c>
      <c r="D54" s="163">
        <v>0</v>
      </c>
      <c r="E54" s="163">
        <v>0</v>
      </c>
      <c r="F54" s="163">
        <v>0</v>
      </c>
      <c r="G54" s="163">
        <v>0</v>
      </c>
      <c r="H54" s="164" t="str">
        <f>IFERROR(G54/F54-1,"-")</f>
        <v>-</v>
      </c>
      <c r="I54" s="165" t="str">
        <f t="shared" si="1"/>
        <v>-</v>
      </c>
      <c r="J54" s="164">
        <f>G54/G$9</f>
        <v>0</v>
      </c>
      <c r="K54" s="163">
        <v>0</v>
      </c>
      <c r="L54" s="163">
        <v>0</v>
      </c>
      <c r="M54" s="163">
        <v>0</v>
      </c>
      <c r="N54" s="163">
        <v>0</v>
      </c>
      <c r="O54" s="163">
        <v>0</v>
      </c>
      <c r="P54" s="164" t="str">
        <f>IFERROR(O54/N54-1,"-")</f>
        <v>-</v>
      </c>
      <c r="Q54" s="165" t="str">
        <f t="shared" si="9"/>
        <v>-</v>
      </c>
      <c r="R54" s="164">
        <f>O54/O$9</f>
        <v>0</v>
      </c>
      <c r="S54" s="163">
        <v>3866</v>
      </c>
      <c r="T54" s="163">
        <v>502</v>
      </c>
      <c r="U54" s="163">
        <v>2535</v>
      </c>
      <c r="V54" s="163">
        <v>3230</v>
      </c>
      <c r="W54" s="163">
        <v>5378</v>
      </c>
      <c r="X54" s="164">
        <f>IFERROR(W54/V54-1,"-")</f>
        <v>0.66501547987616094</v>
      </c>
      <c r="Y54" s="165">
        <f t="shared" si="10"/>
        <v>0.39110191412312467</v>
      </c>
      <c r="Z54" s="164">
        <f t="shared" si="23"/>
        <v>1.364347527032649E-3</v>
      </c>
    </row>
    <row r="55" spans="1:26" x14ac:dyDescent="0.25">
      <c r="A55" s="1" t="s">
        <v>146</v>
      </c>
      <c r="B55" s="157" t="s">
        <v>107</v>
      </c>
      <c r="C55" s="158">
        <v>0</v>
      </c>
      <c r="D55" s="158">
        <v>0</v>
      </c>
      <c r="E55" s="158">
        <v>0</v>
      </c>
      <c r="F55" s="158">
        <v>0</v>
      </c>
      <c r="G55" s="158">
        <v>0</v>
      </c>
      <c r="H55" s="159" t="str">
        <f>IFERROR(G55/F55-1,"-")</f>
        <v>-</v>
      </c>
      <c r="I55" s="160" t="str">
        <f t="shared" si="1"/>
        <v>-</v>
      </c>
      <c r="J55" s="159">
        <f>G55/G$9</f>
        <v>0</v>
      </c>
      <c r="K55" s="158">
        <v>0</v>
      </c>
      <c r="L55" s="158">
        <v>0</v>
      </c>
      <c r="M55" s="158">
        <v>0</v>
      </c>
      <c r="N55" s="158">
        <v>0</v>
      </c>
      <c r="O55" s="158">
        <v>0</v>
      </c>
      <c r="P55" s="159" t="str">
        <f>IFERROR(O55/N55-1,"-")</f>
        <v>-</v>
      </c>
      <c r="Q55" s="160" t="str">
        <f t="shared" si="9"/>
        <v>-</v>
      </c>
      <c r="R55" s="159">
        <f>O55/O$9</f>
        <v>0</v>
      </c>
      <c r="S55" s="158">
        <v>30164</v>
      </c>
      <c r="T55" s="158">
        <v>8766</v>
      </c>
      <c r="U55" s="158">
        <v>15211</v>
      </c>
      <c r="V55" s="158">
        <v>30900</v>
      </c>
      <c r="W55" s="158">
        <v>30443</v>
      </c>
      <c r="X55" s="159">
        <f>IFERROR(W55/V55-1,"-")</f>
        <v>-1.4789644012945025E-2</v>
      </c>
      <c r="Y55" s="160">
        <f t="shared" si="10"/>
        <v>9.2494364142685637E-3</v>
      </c>
      <c r="Z55" s="159">
        <f t="shared" si="23"/>
        <v>8.18662336634857E-3</v>
      </c>
    </row>
    <row r="56" spans="1:26" x14ac:dyDescent="0.25">
      <c r="A56" s="161" t="s">
        <v>110</v>
      </c>
      <c r="B56" s="162" t="s">
        <v>110</v>
      </c>
      <c r="C56" s="163">
        <v>0</v>
      </c>
      <c r="D56" s="163">
        <v>0</v>
      </c>
      <c r="E56" s="163">
        <v>0</v>
      </c>
      <c r="F56" s="163">
        <v>0</v>
      </c>
      <c r="G56" s="163">
        <v>0</v>
      </c>
      <c r="H56" s="164" t="str">
        <f t="shared" ref="H56:H63" si="24">IFERROR(G56/F56-1,"-")</f>
        <v>-</v>
      </c>
      <c r="I56" s="165" t="str">
        <f t="shared" si="1"/>
        <v>-</v>
      </c>
      <c r="J56" s="164">
        <f t="shared" ref="J56:J63" si="25">G56/G$9</f>
        <v>0</v>
      </c>
      <c r="K56" s="163">
        <v>0</v>
      </c>
      <c r="L56" s="163">
        <v>0</v>
      </c>
      <c r="M56" s="163">
        <v>0</v>
      </c>
      <c r="N56" s="163">
        <v>0</v>
      </c>
      <c r="O56" s="163">
        <v>0</v>
      </c>
      <c r="P56" s="164" t="str">
        <f t="shared" ref="P56:P63" si="26">IFERROR(O56/N56-1,"-")</f>
        <v>-</v>
      </c>
      <c r="Q56" s="165" t="str">
        <f t="shared" si="9"/>
        <v>-</v>
      </c>
      <c r="R56" s="164">
        <f t="shared" ref="R56:R63" si="27">O56/O$9</f>
        <v>0</v>
      </c>
      <c r="S56" s="163">
        <v>8594</v>
      </c>
      <c r="T56" s="163">
        <v>2464</v>
      </c>
      <c r="U56" s="163">
        <v>3030</v>
      </c>
      <c r="V56" s="163">
        <v>10329</v>
      </c>
      <c r="W56" s="163">
        <v>9247</v>
      </c>
      <c r="X56" s="164">
        <f t="shared" ref="X56:X63" si="28">IFERROR(W56/V56-1,"-")</f>
        <v>-0.10475360635105047</v>
      </c>
      <c r="Y56" s="165">
        <f t="shared" si="10"/>
        <v>7.5983244123807303E-2</v>
      </c>
      <c r="Z56" s="164">
        <f t="shared" si="23"/>
        <v>1.6307585826070717E-3</v>
      </c>
    </row>
    <row r="57" spans="1:26" x14ac:dyDescent="0.25">
      <c r="A57" s="161" t="s">
        <v>113</v>
      </c>
      <c r="B57" s="162" t="s">
        <v>113</v>
      </c>
      <c r="C57" s="163">
        <v>0</v>
      </c>
      <c r="D57" s="163">
        <v>0</v>
      </c>
      <c r="E57" s="163">
        <v>0</v>
      </c>
      <c r="F57" s="163">
        <v>0</v>
      </c>
      <c r="G57" s="163">
        <v>0</v>
      </c>
      <c r="H57" s="164" t="str">
        <f t="shared" si="24"/>
        <v>-</v>
      </c>
      <c r="I57" s="165" t="str">
        <f t="shared" si="1"/>
        <v>-</v>
      </c>
      <c r="J57" s="164">
        <f t="shared" si="25"/>
        <v>0</v>
      </c>
      <c r="K57" s="163">
        <v>0</v>
      </c>
      <c r="L57" s="163">
        <v>0</v>
      </c>
      <c r="M57" s="163">
        <v>0</v>
      </c>
      <c r="N57" s="163">
        <v>0</v>
      </c>
      <c r="O57" s="163">
        <v>0</v>
      </c>
      <c r="P57" s="164" t="str">
        <f t="shared" si="26"/>
        <v>-</v>
      </c>
      <c r="Q57" s="165" t="str">
        <f t="shared" si="9"/>
        <v>-</v>
      </c>
      <c r="R57" s="164">
        <f t="shared" si="27"/>
        <v>0</v>
      </c>
      <c r="S57" s="163">
        <v>9255</v>
      </c>
      <c r="T57" s="163">
        <v>2785</v>
      </c>
      <c r="U57" s="163">
        <v>5150</v>
      </c>
      <c r="V57" s="163">
        <v>6783</v>
      </c>
      <c r="W57" s="163">
        <v>6068</v>
      </c>
      <c r="X57" s="164">
        <f t="shared" si="28"/>
        <v>-0.10541058528674629</v>
      </c>
      <c r="Y57" s="165">
        <f t="shared" si="10"/>
        <v>-0.34435440302539166</v>
      </c>
      <c r="Z57" s="164">
        <f t="shared" si="23"/>
        <v>2.7717513862793464E-3</v>
      </c>
    </row>
    <row r="58" spans="1:26" x14ac:dyDescent="0.25">
      <c r="A58" s="161" t="s">
        <v>116</v>
      </c>
      <c r="B58" s="162" t="s">
        <v>116</v>
      </c>
      <c r="C58" s="163">
        <v>0</v>
      </c>
      <c r="D58" s="163">
        <v>0</v>
      </c>
      <c r="E58" s="163">
        <v>0</v>
      </c>
      <c r="F58" s="163">
        <v>0</v>
      </c>
      <c r="G58" s="163">
        <v>0</v>
      </c>
      <c r="H58" s="164" t="str">
        <f t="shared" si="24"/>
        <v>-</v>
      </c>
      <c r="I58" s="165" t="str">
        <f t="shared" si="1"/>
        <v>-</v>
      </c>
      <c r="J58" s="164">
        <f t="shared" si="25"/>
        <v>0</v>
      </c>
      <c r="K58" s="163">
        <v>0</v>
      </c>
      <c r="L58" s="163">
        <v>0</v>
      </c>
      <c r="M58" s="163">
        <v>0</v>
      </c>
      <c r="N58" s="163">
        <v>0</v>
      </c>
      <c r="O58" s="163">
        <v>0</v>
      </c>
      <c r="P58" s="164" t="str">
        <f t="shared" si="26"/>
        <v>-</v>
      </c>
      <c r="Q58" s="165" t="str">
        <f t="shared" si="9"/>
        <v>-</v>
      </c>
      <c r="R58" s="164">
        <f t="shared" si="27"/>
        <v>0</v>
      </c>
      <c r="S58" s="163">
        <v>1959</v>
      </c>
      <c r="T58" s="163">
        <v>488</v>
      </c>
      <c r="U58" s="163">
        <v>1642</v>
      </c>
      <c r="V58" s="163">
        <v>2739</v>
      </c>
      <c r="W58" s="163">
        <v>2907</v>
      </c>
      <c r="X58" s="164">
        <f t="shared" si="28"/>
        <v>6.1336254107338339E-2</v>
      </c>
      <c r="Y58" s="165">
        <f t="shared" si="10"/>
        <v>0.48392036753445633</v>
      </c>
      <c r="Z58" s="164">
        <f t="shared" si="23"/>
        <v>8.8373121869333722E-4</v>
      </c>
    </row>
    <row r="59" spans="1:26" x14ac:dyDescent="0.25">
      <c r="A59" s="161" t="s">
        <v>123</v>
      </c>
      <c r="B59" s="162" t="s">
        <v>123</v>
      </c>
      <c r="C59" s="163">
        <v>0</v>
      </c>
      <c r="D59" s="163">
        <v>0</v>
      </c>
      <c r="E59" s="163">
        <v>0</v>
      </c>
      <c r="F59" s="163">
        <v>0</v>
      </c>
      <c r="G59" s="163">
        <v>0</v>
      </c>
      <c r="H59" s="164" t="str">
        <f t="shared" si="24"/>
        <v>-</v>
      </c>
      <c r="I59" s="165" t="str">
        <f t="shared" si="1"/>
        <v>-</v>
      </c>
      <c r="J59" s="164">
        <f t="shared" si="25"/>
        <v>0</v>
      </c>
      <c r="K59" s="163">
        <v>0</v>
      </c>
      <c r="L59" s="163">
        <v>0</v>
      </c>
      <c r="M59" s="163">
        <v>0</v>
      </c>
      <c r="N59" s="163">
        <v>0</v>
      </c>
      <c r="O59" s="163">
        <v>0</v>
      </c>
      <c r="P59" s="164" t="str">
        <f t="shared" si="26"/>
        <v>-</v>
      </c>
      <c r="Q59" s="165" t="str">
        <f t="shared" si="9"/>
        <v>-</v>
      </c>
      <c r="R59" s="164">
        <f t="shared" si="27"/>
        <v>0</v>
      </c>
      <c r="S59" s="163">
        <v>546</v>
      </c>
      <c r="T59" s="163">
        <v>271</v>
      </c>
      <c r="U59" s="163">
        <v>377</v>
      </c>
      <c r="V59" s="163">
        <v>866</v>
      </c>
      <c r="W59" s="163">
        <v>806</v>
      </c>
      <c r="X59" s="164">
        <f t="shared" si="28"/>
        <v>-6.9284064665127043E-2</v>
      </c>
      <c r="Y59" s="165">
        <f t="shared" si="10"/>
        <v>0.47619047619047628</v>
      </c>
      <c r="Z59" s="164">
        <f t="shared" si="23"/>
        <v>2.0290296555870165E-4</v>
      </c>
    </row>
    <row r="60" spans="1:26" x14ac:dyDescent="0.25">
      <c r="A60" s="161" t="s">
        <v>119</v>
      </c>
      <c r="B60" s="162" t="s">
        <v>119</v>
      </c>
      <c r="C60" s="163">
        <v>0</v>
      </c>
      <c r="D60" s="163">
        <v>0</v>
      </c>
      <c r="E60" s="163">
        <v>0</v>
      </c>
      <c r="F60" s="163">
        <v>0</v>
      </c>
      <c r="G60" s="163">
        <v>0</v>
      </c>
      <c r="H60" s="164" t="str">
        <f t="shared" si="24"/>
        <v>-</v>
      </c>
      <c r="I60" s="165" t="str">
        <f t="shared" si="1"/>
        <v>-</v>
      </c>
      <c r="J60" s="164">
        <f t="shared" si="25"/>
        <v>0</v>
      </c>
      <c r="K60" s="163">
        <v>0</v>
      </c>
      <c r="L60" s="163">
        <v>0</v>
      </c>
      <c r="M60" s="163">
        <v>0</v>
      </c>
      <c r="N60" s="163">
        <v>0</v>
      </c>
      <c r="O60" s="163">
        <v>0</v>
      </c>
      <c r="P60" s="164" t="str">
        <f t="shared" si="26"/>
        <v>-</v>
      </c>
      <c r="Q60" s="165" t="str">
        <f t="shared" si="9"/>
        <v>-</v>
      </c>
      <c r="R60" s="164">
        <f t="shared" si="27"/>
        <v>0</v>
      </c>
      <c r="S60" s="163">
        <v>636</v>
      </c>
      <c r="T60" s="163">
        <v>177</v>
      </c>
      <c r="U60" s="163">
        <v>476</v>
      </c>
      <c r="V60" s="163">
        <v>649</v>
      </c>
      <c r="W60" s="163">
        <v>683</v>
      </c>
      <c r="X60" s="164">
        <f t="shared" si="28"/>
        <v>5.238828967642517E-2</v>
      </c>
      <c r="Y60" s="165">
        <f t="shared" si="10"/>
        <v>7.3899371069182429E-2</v>
      </c>
      <c r="Z60" s="164">
        <f t="shared" si="23"/>
        <v>2.5618517667358616E-4</v>
      </c>
    </row>
    <row r="61" spans="1:26" x14ac:dyDescent="0.25">
      <c r="A61" s="161" t="s">
        <v>128</v>
      </c>
      <c r="B61" s="162" t="s">
        <v>128</v>
      </c>
      <c r="C61" s="163">
        <v>0</v>
      </c>
      <c r="D61" s="163">
        <v>0</v>
      </c>
      <c r="E61" s="163">
        <v>0</v>
      </c>
      <c r="F61" s="163">
        <v>0</v>
      </c>
      <c r="G61" s="163">
        <v>0</v>
      </c>
      <c r="H61" s="164" t="str">
        <f t="shared" si="24"/>
        <v>-</v>
      </c>
      <c r="I61" s="165" t="str">
        <f t="shared" si="1"/>
        <v>-</v>
      </c>
      <c r="J61" s="164">
        <f t="shared" si="25"/>
        <v>0</v>
      </c>
      <c r="K61" s="163">
        <v>0</v>
      </c>
      <c r="L61" s="163">
        <v>0</v>
      </c>
      <c r="M61" s="163">
        <v>0</v>
      </c>
      <c r="N61" s="163">
        <v>0</v>
      </c>
      <c r="O61" s="163">
        <v>0</v>
      </c>
      <c r="P61" s="164" t="str">
        <f t="shared" si="26"/>
        <v>-</v>
      </c>
      <c r="Q61" s="165" t="str">
        <f t="shared" si="9"/>
        <v>-</v>
      </c>
      <c r="R61" s="164">
        <f t="shared" si="27"/>
        <v>0</v>
      </c>
      <c r="S61" s="163">
        <v>160</v>
      </c>
      <c r="T61" s="163">
        <v>76</v>
      </c>
      <c r="U61" s="163">
        <v>98</v>
      </c>
      <c r="V61" s="163">
        <v>132</v>
      </c>
      <c r="W61" s="163">
        <v>239</v>
      </c>
      <c r="X61" s="164">
        <f t="shared" si="28"/>
        <v>0.81060606060606055</v>
      </c>
      <c r="Y61" s="165">
        <f t="shared" si="10"/>
        <v>0.49374999999999991</v>
      </c>
      <c r="Z61" s="164">
        <f t="shared" si="23"/>
        <v>5.2744006962208921E-5</v>
      </c>
    </row>
    <row r="62" spans="1:26" x14ac:dyDescent="0.25">
      <c r="A62" s="161" t="s">
        <v>131</v>
      </c>
      <c r="B62" s="162" t="s">
        <v>131</v>
      </c>
      <c r="C62" s="163">
        <v>0</v>
      </c>
      <c r="D62" s="163">
        <v>0</v>
      </c>
      <c r="E62" s="163">
        <v>0</v>
      </c>
      <c r="F62" s="163">
        <v>0</v>
      </c>
      <c r="G62" s="163">
        <v>0</v>
      </c>
      <c r="H62" s="164" t="str">
        <f t="shared" si="24"/>
        <v>-</v>
      </c>
      <c r="I62" s="165" t="str">
        <f t="shared" si="1"/>
        <v>-</v>
      </c>
      <c r="J62" s="164">
        <f t="shared" si="25"/>
        <v>0</v>
      </c>
      <c r="K62" s="163">
        <v>0</v>
      </c>
      <c r="L62" s="163">
        <v>0</v>
      </c>
      <c r="M62" s="163">
        <v>0</v>
      </c>
      <c r="N62" s="163">
        <v>0</v>
      </c>
      <c r="O62" s="163">
        <v>0</v>
      </c>
      <c r="P62" s="164" t="str">
        <f t="shared" si="26"/>
        <v>-</v>
      </c>
      <c r="Q62" s="165" t="str">
        <f t="shared" si="9"/>
        <v>-</v>
      </c>
      <c r="R62" s="164">
        <f t="shared" si="27"/>
        <v>0</v>
      </c>
      <c r="S62" s="163">
        <v>340</v>
      </c>
      <c r="T62" s="163">
        <v>121</v>
      </c>
      <c r="U62" s="163">
        <v>91</v>
      </c>
      <c r="V62" s="163">
        <v>153</v>
      </c>
      <c r="W62" s="163">
        <v>195</v>
      </c>
      <c r="X62" s="164">
        <f t="shared" si="28"/>
        <v>0.27450980392156854</v>
      </c>
      <c r="Y62" s="165">
        <f t="shared" si="10"/>
        <v>-0.42647058823529416</v>
      </c>
      <c r="Z62" s="164">
        <f t="shared" si="23"/>
        <v>4.8976577893479713E-5</v>
      </c>
    </row>
    <row r="63" spans="1:26" x14ac:dyDescent="0.25">
      <c r="A63" s="167" t="s">
        <v>145</v>
      </c>
      <c r="B63" s="168" t="s">
        <v>145</v>
      </c>
      <c r="C63" s="169">
        <f>C55-SUM(C56:C62)</f>
        <v>0</v>
      </c>
      <c r="D63" s="169">
        <f>D55-SUM(D56:D62)</f>
        <v>0</v>
      </c>
      <c r="E63" s="169">
        <f>E55-SUM(E56:E62)</f>
        <v>0</v>
      </c>
      <c r="F63" s="169">
        <f>F55-SUM(F56:F62)</f>
        <v>0</v>
      </c>
      <c r="G63" s="169">
        <f>G55-SUM(G56:G62)</f>
        <v>0</v>
      </c>
      <c r="H63" s="170" t="str">
        <f t="shared" si="24"/>
        <v>-</v>
      </c>
      <c r="I63" s="171" t="str">
        <f t="shared" si="1"/>
        <v>-</v>
      </c>
      <c r="J63" s="170">
        <f t="shared" si="25"/>
        <v>0</v>
      </c>
      <c r="K63" s="169">
        <f>K55-SUM(K56:K62)</f>
        <v>0</v>
      </c>
      <c r="L63" s="169">
        <f>L55-SUM(L56:L62)</f>
        <v>0</v>
      </c>
      <c r="M63" s="169">
        <f>M55-SUM(M56:M62)</f>
        <v>0</v>
      </c>
      <c r="N63" s="169">
        <f>N55-SUM(N56:N62)</f>
        <v>0</v>
      </c>
      <c r="O63" s="169">
        <f>O55-SUM(O56:O62)</f>
        <v>0</v>
      </c>
      <c r="P63" s="170" t="str">
        <f t="shared" si="26"/>
        <v>-</v>
      </c>
      <c r="Q63" s="171" t="str">
        <f t="shared" si="9"/>
        <v>-</v>
      </c>
      <c r="R63" s="170">
        <f t="shared" si="27"/>
        <v>0</v>
      </c>
      <c r="S63" s="169">
        <f>S55-SUM(S56:S62)</f>
        <v>8674</v>
      </c>
      <c r="T63" s="169">
        <f>T55-SUM(T56:T62)</f>
        <v>2384</v>
      </c>
      <c r="U63" s="169">
        <f>U55-SUM(U56:U62)</f>
        <v>4347</v>
      </c>
      <c r="V63" s="169">
        <f>V55-SUM(V56:V62)</f>
        <v>9249</v>
      </c>
      <c r="W63" s="169">
        <f>W55-SUM(W56:W62)</f>
        <v>10298</v>
      </c>
      <c r="X63" s="170">
        <f t="shared" si="28"/>
        <v>0.11341766677478637</v>
      </c>
      <c r="Y63" s="171">
        <f t="shared" si="10"/>
        <v>0.18722619322112055</v>
      </c>
      <c r="Z63" s="170">
        <f t="shared" si="23"/>
        <v>2.3395734516808383E-3</v>
      </c>
    </row>
    <row r="64" spans="1:26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  <c r="R64" s="151"/>
      <c r="S64" s="151"/>
      <c r="T64" s="151"/>
      <c r="U64" s="151"/>
      <c r="V64" s="151"/>
      <c r="W64" s="151"/>
      <c r="X64" s="151"/>
      <c r="Y64" s="151"/>
      <c r="Z64" s="151"/>
    </row>
    <row r="65" spans="1:26" x14ac:dyDescent="0.25">
      <c r="A65" s="1" t="s">
        <v>0</v>
      </c>
      <c r="B65" s="154" t="s">
        <v>68</v>
      </c>
      <c r="C65" s="176">
        <f>C66+C69</f>
        <v>12795</v>
      </c>
      <c r="D65" s="176">
        <f>D66+D69</f>
        <v>0</v>
      </c>
      <c r="E65" s="176">
        <f>E66+E69</f>
        <v>0</v>
      </c>
      <c r="F65" s="176">
        <f>F66+F69</f>
        <v>0</v>
      </c>
      <c r="G65" s="176">
        <f>G66+G69</f>
        <v>0</v>
      </c>
      <c r="H65" s="177" t="str">
        <f>IFERROR(G65/F65-1,"-")</f>
        <v>-</v>
      </c>
      <c r="I65" s="177">
        <f t="shared" si="1"/>
        <v>-1</v>
      </c>
      <c r="J65" s="177">
        <f>G65/G$9</f>
        <v>0</v>
      </c>
      <c r="K65" s="176">
        <f>K66+K69</f>
        <v>122557</v>
      </c>
      <c r="L65" s="176">
        <f>L66+L69</f>
        <v>0</v>
      </c>
      <c r="M65" s="176">
        <f>M66+M69</f>
        <v>0</v>
      </c>
      <c r="N65" s="176">
        <f>N66+N69</f>
        <v>0</v>
      </c>
      <c r="O65" s="176">
        <f>O66+O69</f>
        <v>0</v>
      </c>
      <c r="P65" s="177" t="str">
        <f>IFERROR(O65/N65-1,"-")</f>
        <v>-</v>
      </c>
      <c r="Q65" s="177">
        <f t="shared" si="9"/>
        <v>-1</v>
      </c>
      <c r="R65" s="177">
        <f>O65/O$9</f>
        <v>0</v>
      </c>
      <c r="S65" s="176">
        <f>S66+S69</f>
        <v>135352</v>
      </c>
      <c r="T65" s="176">
        <f>T66+T69</f>
        <v>54073</v>
      </c>
      <c r="U65" s="176">
        <f>U66+U69</f>
        <v>62020</v>
      </c>
      <c r="V65" s="176">
        <f>V66+V69</f>
        <v>151473</v>
      </c>
      <c r="W65" s="176">
        <f>W66+W69</f>
        <v>170958</v>
      </c>
      <c r="X65" s="177">
        <f>IFERROR(W65/V65-1,"-")</f>
        <v>0.12863678675407497</v>
      </c>
      <c r="Y65" s="177">
        <f t="shared" si="10"/>
        <v>0.26306223772090553</v>
      </c>
      <c r="Z65" s="177">
        <f t="shared" ref="Z65:Z77" si="29">U65/U$9</f>
        <v>3.3379421548940788E-2</v>
      </c>
    </row>
    <row r="66" spans="1:26" x14ac:dyDescent="0.25">
      <c r="A66" s="1" t="s">
        <v>96</v>
      </c>
      <c r="B66" s="157" t="s">
        <v>97</v>
      </c>
      <c r="C66" s="158">
        <v>2002</v>
      </c>
      <c r="D66" s="158">
        <v>0</v>
      </c>
      <c r="E66" s="158">
        <v>0</v>
      </c>
      <c r="F66" s="158">
        <v>0</v>
      </c>
      <c r="G66" s="158">
        <v>0</v>
      </c>
      <c r="H66" s="159" t="str">
        <f>IFERROR(G66/F66-1,"-")</f>
        <v>-</v>
      </c>
      <c r="I66" s="160">
        <f t="shared" si="1"/>
        <v>-1</v>
      </c>
      <c r="J66" s="159">
        <f>G66/G$9</f>
        <v>0</v>
      </c>
      <c r="K66" s="158">
        <v>39360</v>
      </c>
      <c r="L66" s="158">
        <v>0</v>
      </c>
      <c r="M66" s="158">
        <v>0</v>
      </c>
      <c r="N66" s="158">
        <v>0</v>
      </c>
      <c r="O66" s="158">
        <v>0</v>
      </c>
      <c r="P66" s="159" t="str">
        <f>IFERROR(O66/N66-1,"-")</f>
        <v>-</v>
      </c>
      <c r="Q66" s="160">
        <f t="shared" si="9"/>
        <v>-1</v>
      </c>
      <c r="R66" s="159">
        <f>O66/O$9</f>
        <v>0</v>
      </c>
      <c r="S66" s="158">
        <v>41362</v>
      </c>
      <c r="T66" s="158">
        <v>24032</v>
      </c>
      <c r="U66" s="158">
        <v>25803</v>
      </c>
      <c r="V66" s="158">
        <v>30941</v>
      </c>
      <c r="W66" s="158">
        <v>45548</v>
      </c>
      <c r="X66" s="159">
        <f>IFERROR(W66/V66-1,"-")</f>
        <v>0.47209204615235456</v>
      </c>
      <c r="Y66" s="160">
        <f t="shared" si="10"/>
        <v>0.1012040036748707</v>
      </c>
      <c r="Z66" s="159">
        <f t="shared" si="29"/>
        <v>1.3887281751488538E-2</v>
      </c>
    </row>
    <row r="67" spans="1:26" x14ac:dyDescent="0.25">
      <c r="A67" s="161" t="s">
        <v>103</v>
      </c>
      <c r="B67" s="162" t="s">
        <v>103</v>
      </c>
      <c r="C67" s="163">
        <v>1510</v>
      </c>
      <c r="D67" s="163">
        <v>0</v>
      </c>
      <c r="E67" s="163">
        <v>0</v>
      </c>
      <c r="F67" s="163">
        <v>0</v>
      </c>
      <c r="G67" s="163">
        <v>0</v>
      </c>
      <c r="H67" s="164" t="str">
        <f>IFERROR(G67/F67-1,"-")</f>
        <v>-</v>
      </c>
      <c r="I67" s="165">
        <f t="shared" si="1"/>
        <v>-1</v>
      </c>
      <c r="J67" s="164">
        <f>G67/G$9</f>
        <v>0</v>
      </c>
      <c r="K67" s="163">
        <v>20727</v>
      </c>
      <c r="L67" s="163">
        <v>0</v>
      </c>
      <c r="M67" s="163">
        <v>0</v>
      </c>
      <c r="N67" s="163">
        <v>0</v>
      </c>
      <c r="O67" s="163">
        <v>0</v>
      </c>
      <c r="P67" s="164" t="str">
        <f>IFERROR(O67/N67-1,"-")</f>
        <v>-</v>
      </c>
      <c r="Q67" s="165">
        <f t="shared" si="9"/>
        <v>-1</v>
      </c>
      <c r="R67" s="164">
        <f>O67/O$9</f>
        <v>0</v>
      </c>
      <c r="S67" s="163">
        <v>22237</v>
      </c>
      <c r="T67" s="163">
        <v>8814</v>
      </c>
      <c r="U67" s="163">
        <v>21207</v>
      </c>
      <c r="V67" s="163">
        <v>22920</v>
      </c>
      <c r="W67" s="163">
        <v>31464</v>
      </c>
      <c r="X67" s="164">
        <f>IFERROR(W67/V67-1,"-")</f>
        <v>0.37277486910994773</v>
      </c>
      <c r="Y67" s="165">
        <f t="shared" si="10"/>
        <v>0.41493906552142823</v>
      </c>
      <c r="Z67" s="164">
        <f t="shared" si="29"/>
        <v>1.1413695465791475E-2</v>
      </c>
    </row>
    <row r="68" spans="1:26" x14ac:dyDescent="0.25">
      <c r="A68" s="161" t="s">
        <v>100</v>
      </c>
      <c r="B68" s="162" t="s">
        <v>100</v>
      </c>
      <c r="C68" s="163">
        <v>492</v>
      </c>
      <c r="D68" s="163">
        <v>0</v>
      </c>
      <c r="E68" s="163">
        <v>0</v>
      </c>
      <c r="F68" s="163">
        <v>0</v>
      </c>
      <c r="G68" s="163">
        <v>0</v>
      </c>
      <c r="H68" s="164" t="str">
        <f>IFERROR(G68/F68-1,"-")</f>
        <v>-</v>
      </c>
      <c r="I68" s="165">
        <f t="shared" si="1"/>
        <v>-1</v>
      </c>
      <c r="J68" s="164">
        <f>G68/G$9</f>
        <v>0</v>
      </c>
      <c r="K68" s="163">
        <v>18633</v>
      </c>
      <c r="L68" s="163">
        <v>0</v>
      </c>
      <c r="M68" s="163">
        <v>0</v>
      </c>
      <c r="N68" s="163">
        <v>0</v>
      </c>
      <c r="O68" s="163">
        <v>0</v>
      </c>
      <c r="P68" s="164" t="str">
        <f>IFERROR(O68/N68-1,"-")</f>
        <v>-</v>
      </c>
      <c r="Q68" s="165">
        <f t="shared" si="9"/>
        <v>-1</v>
      </c>
      <c r="R68" s="164">
        <f>O68/O$9</f>
        <v>0</v>
      </c>
      <c r="S68" s="163">
        <v>19125</v>
      </c>
      <c r="T68" s="163">
        <v>15218</v>
      </c>
      <c r="U68" s="163">
        <v>4596</v>
      </c>
      <c r="V68" s="163">
        <v>8021</v>
      </c>
      <c r="W68" s="163">
        <v>14084</v>
      </c>
      <c r="X68" s="164">
        <f>IFERROR(W68/V68-1,"-")</f>
        <v>0.75589078668495202</v>
      </c>
      <c r="Y68" s="165">
        <f t="shared" si="10"/>
        <v>-0.26358169934640518</v>
      </c>
      <c r="Z68" s="164">
        <f t="shared" si="29"/>
        <v>2.4735862856970631E-3</v>
      </c>
    </row>
    <row r="69" spans="1:26" x14ac:dyDescent="0.25">
      <c r="A69" s="1" t="s">
        <v>146</v>
      </c>
      <c r="B69" s="157" t="s">
        <v>107</v>
      </c>
      <c r="C69" s="158">
        <v>10793</v>
      </c>
      <c r="D69" s="158">
        <v>0</v>
      </c>
      <c r="E69" s="158">
        <v>0</v>
      </c>
      <c r="F69" s="158">
        <v>0</v>
      </c>
      <c r="G69" s="158">
        <v>0</v>
      </c>
      <c r="H69" s="159" t="str">
        <f>IFERROR(G69/F69-1,"-")</f>
        <v>-</v>
      </c>
      <c r="I69" s="160">
        <f t="shared" si="1"/>
        <v>-1</v>
      </c>
      <c r="J69" s="159">
        <f>G69/G$9</f>
        <v>0</v>
      </c>
      <c r="K69" s="158">
        <v>83197</v>
      </c>
      <c r="L69" s="158">
        <v>0</v>
      </c>
      <c r="M69" s="158">
        <v>0</v>
      </c>
      <c r="N69" s="158">
        <v>0</v>
      </c>
      <c r="O69" s="158">
        <v>0</v>
      </c>
      <c r="P69" s="159" t="str">
        <f>IFERROR(O69/N69-1,"-")</f>
        <v>-</v>
      </c>
      <c r="Q69" s="160">
        <f t="shared" si="9"/>
        <v>-1</v>
      </c>
      <c r="R69" s="159">
        <f>O69/O$9</f>
        <v>0</v>
      </c>
      <c r="S69" s="158">
        <v>93990</v>
      </c>
      <c r="T69" s="158">
        <v>30041</v>
      </c>
      <c r="U69" s="158">
        <v>36217</v>
      </c>
      <c r="V69" s="158">
        <v>120532</v>
      </c>
      <c r="W69" s="158">
        <v>125410</v>
      </c>
      <c r="X69" s="159">
        <f>IFERROR(W69/V69-1,"-")</f>
        <v>4.0470580426774649E-2</v>
      </c>
      <c r="Y69" s="160">
        <f t="shared" si="10"/>
        <v>0.33429088200872425</v>
      </c>
      <c r="Z69" s="159">
        <f t="shared" si="29"/>
        <v>1.9492139797452249E-2</v>
      </c>
    </row>
    <row r="70" spans="1:26" x14ac:dyDescent="0.25">
      <c r="A70" s="161" t="s">
        <v>110</v>
      </c>
      <c r="B70" s="162" t="s">
        <v>110</v>
      </c>
      <c r="C70" s="163">
        <v>1499</v>
      </c>
      <c r="D70" s="163">
        <v>0</v>
      </c>
      <c r="E70" s="163">
        <v>0</v>
      </c>
      <c r="F70" s="163">
        <v>0</v>
      </c>
      <c r="G70" s="163">
        <v>0</v>
      </c>
      <c r="H70" s="164" t="str">
        <f t="shared" ref="H70:H77" si="30">IFERROR(G70/F70-1,"-")</f>
        <v>-</v>
      </c>
      <c r="I70" s="165">
        <f t="shared" si="1"/>
        <v>-1</v>
      </c>
      <c r="J70" s="164">
        <f t="shared" ref="J70:J77" si="31">G70/G$9</f>
        <v>0</v>
      </c>
      <c r="K70" s="163">
        <v>39253</v>
      </c>
      <c r="L70" s="163">
        <v>0</v>
      </c>
      <c r="M70" s="163">
        <v>0</v>
      </c>
      <c r="N70" s="163">
        <v>0</v>
      </c>
      <c r="O70" s="163">
        <v>0</v>
      </c>
      <c r="P70" s="164" t="str">
        <f t="shared" ref="P70:P77" si="32">IFERROR(O70/N70-1,"-")</f>
        <v>-</v>
      </c>
      <c r="Q70" s="165">
        <f t="shared" si="9"/>
        <v>-1</v>
      </c>
      <c r="R70" s="164">
        <f t="shared" ref="R70:R77" si="33">O70/O$9</f>
        <v>0</v>
      </c>
      <c r="S70" s="163">
        <v>40752</v>
      </c>
      <c r="T70" s="163">
        <v>13564</v>
      </c>
      <c r="U70" s="163">
        <v>7549</v>
      </c>
      <c r="V70" s="163">
        <v>52809</v>
      </c>
      <c r="W70" s="163">
        <v>48101</v>
      </c>
      <c r="X70" s="164">
        <f t="shared" ref="X70:X77" si="34">IFERROR(W70/V70-1,"-")</f>
        <v>-8.9151470393304177E-2</v>
      </c>
      <c r="Y70" s="165">
        <f t="shared" si="10"/>
        <v>0.18033470749901848</v>
      </c>
      <c r="Z70" s="164">
        <f t="shared" si="29"/>
        <v>4.0629031485481136E-3</v>
      </c>
    </row>
    <row r="71" spans="1:26" x14ac:dyDescent="0.25">
      <c r="A71" s="161" t="s">
        <v>113</v>
      </c>
      <c r="B71" s="162" t="s">
        <v>113</v>
      </c>
      <c r="C71" s="163">
        <v>1882</v>
      </c>
      <c r="D71" s="163">
        <v>0</v>
      </c>
      <c r="E71" s="163">
        <v>0</v>
      </c>
      <c r="F71" s="163">
        <v>0</v>
      </c>
      <c r="G71" s="163">
        <v>0</v>
      </c>
      <c r="H71" s="164" t="str">
        <f t="shared" si="30"/>
        <v>-</v>
      </c>
      <c r="I71" s="165">
        <f t="shared" si="1"/>
        <v>-1</v>
      </c>
      <c r="J71" s="164">
        <f t="shared" si="31"/>
        <v>0</v>
      </c>
      <c r="K71" s="163">
        <v>9305</v>
      </c>
      <c r="L71" s="163">
        <v>0</v>
      </c>
      <c r="M71" s="163">
        <v>0</v>
      </c>
      <c r="N71" s="163">
        <v>0</v>
      </c>
      <c r="O71" s="163">
        <v>0</v>
      </c>
      <c r="P71" s="164" t="str">
        <f t="shared" si="32"/>
        <v>-</v>
      </c>
      <c r="Q71" s="165">
        <f t="shared" si="9"/>
        <v>-1</v>
      </c>
      <c r="R71" s="164">
        <f t="shared" si="33"/>
        <v>0</v>
      </c>
      <c r="S71" s="163">
        <v>11187</v>
      </c>
      <c r="T71" s="163">
        <v>3277</v>
      </c>
      <c r="U71" s="163">
        <v>3513</v>
      </c>
      <c r="V71" s="163">
        <v>7009</v>
      </c>
      <c r="W71" s="163">
        <v>9961</v>
      </c>
      <c r="X71" s="164">
        <f t="shared" si="34"/>
        <v>0.42117277785704088</v>
      </c>
      <c r="Y71" s="165">
        <f t="shared" si="10"/>
        <v>-0.10959149012246361</v>
      </c>
      <c r="Z71" s="164">
        <f t="shared" si="29"/>
        <v>1.8907111883493871E-3</v>
      </c>
    </row>
    <row r="72" spans="1:26" x14ac:dyDescent="0.25">
      <c r="A72" s="161" t="s">
        <v>116</v>
      </c>
      <c r="B72" s="162" t="s">
        <v>116</v>
      </c>
      <c r="C72" s="163">
        <v>2393</v>
      </c>
      <c r="D72" s="163">
        <v>0</v>
      </c>
      <c r="E72" s="163">
        <v>0</v>
      </c>
      <c r="F72" s="163">
        <v>0</v>
      </c>
      <c r="G72" s="163">
        <v>0</v>
      </c>
      <c r="H72" s="164" t="str">
        <f t="shared" si="30"/>
        <v>-</v>
      </c>
      <c r="I72" s="165">
        <f t="shared" si="1"/>
        <v>-1</v>
      </c>
      <c r="J72" s="164">
        <f t="shared" si="31"/>
        <v>0</v>
      </c>
      <c r="K72" s="163">
        <v>8387</v>
      </c>
      <c r="L72" s="163">
        <v>0</v>
      </c>
      <c r="M72" s="163">
        <v>0</v>
      </c>
      <c r="N72" s="163">
        <v>0</v>
      </c>
      <c r="O72" s="163">
        <v>0</v>
      </c>
      <c r="P72" s="164" t="str">
        <f t="shared" si="32"/>
        <v>-</v>
      </c>
      <c r="Q72" s="165">
        <f t="shared" si="9"/>
        <v>-1</v>
      </c>
      <c r="R72" s="164">
        <f t="shared" si="33"/>
        <v>0</v>
      </c>
      <c r="S72" s="163">
        <v>10780</v>
      </c>
      <c r="T72" s="163">
        <v>3407</v>
      </c>
      <c r="U72" s="163">
        <v>6247</v>
      </c>
      <c r="V72" s="163">
        <v>17604</v>
      </c>
      <c r="W72" s="163">
        <v>15357</v>
      </c>
      <c r="X72" s="164">
        <f t="shared" si="34"/>
        <v>-0.12764144512610776</v>
      </c>
      <c r="Y72" s="165">
        <f t="shared" si="10"/>
        <v>0.42458256029684605</v>
      </c>
      <c r="Z72" s="164">
        <f t="shared" si="29"/>
        <v>3.3621613417644807E-3</v>
      </c>
    </row>
    <row r="73" spans="1:26" x14ac:dyDescent="0.25">
      <c r="A73" s="161" t="s">
        <v>123</v>
      </c>
      <c r="B73" s="162" t="s">
        <v>123</v>
      </c>
      <c r="C73" s="163">
        <v>100</v>
      </c>
      <c r="D73" s="163">
        <v>0</v>
      </c>
      <c r="E73" s="163">
        <v>0</v>
      </c>
      <c r="F73" s="163">
        <v>0</v>
      </c>
      <c r="G73" s="163">
        <v>0</v>
      </c>
      <c r="H73" s="164" t="str">
        <f t="shared" si="30"/>
        <v>-</v>
      </c>
      <c r="I73" s="165">
        <f t="shared" si="1"/>
        <v>-1</v>
      </c>
      <c r="J73" s="164">
        <f t="shared" si="31"/>
        <v>0</v>
      </c>
      <c r="K73" s="163">
        <v>1619</v>
      </c>
      <c r="L73" s="163">
        <v>0</v>
      </c>
      <c r="M73" s="163">
        <v>0</v>
      </c>
      <c r="N73" s="163">
        <v>0</v>
      </c>
      <c r="O73" s="163">
        <v>0</v>
      </c>
      <c r="P73" s="164" t="str">
        <f t="shared" si="32"/>
        <v>-</v>
      </c>
      <c r="Q73" s="165">
        <f t="shared" si="9"/>
        <v>-1</v>
      </c>
      <c r="R73" s="164">
        <f t="shared" si="33"/>
        <v>0</v>
      </c>
      <c r="S73" s="163">
        <v>1719</v>
      </c>
      <c r="T73" s="163">
        <v>502</v>
      </c>
      <c r="U73" s="163">
        <v>1777</v>
      </c>
      <c r="V73" s="163">
        <v>2468</v>
      </c>
      <c r="W73" s="163">
        <v>3478</v>
      </c>
      <c r="X73" s="164">
        <f t="shared" si="34"/>
        <v>0.4092382495948137</v>
      </c>
      <c r="Y73" s="165">
        <f t="shared" si="10"/>
        <v>1.0232693426410706</v>
      </c>
      <c r="Z73" s="164">
        <f t="shared" si="29"/>
        <v>9.5638877930454339E-4</v>
      </c>
    </row>
    <row r="74" spans="1:26" x14ac:dyDescent="0.25">
      <c r="A74" s="161" t="s">
        <v>119</v>
      </c>
      <c r="B74" s="162" t="s">
        <v>119</v>
      </c>
      <c r="C74" s="163">
        <v>0</v>
      </c>
      <c r="D74" s="163">
        <v>0</v>
      </c>
      <c r="E74" s="163">
        <v>0</v>
      </c>
      <c r="F74" s="163">
        <v>0</v>
      </c>
      <c r="G74" s="163">
        <v>0</v>
      </c>
      <c r="H74" s="164" t="str">
        <f t="shared" si="30"/>
        <v>-</v>
      </c>
      <c r="I74" s="165" t="str">
        <f t="shared" ref="I74:I137" si="35">IFERROR(G74/C74-1,"-")</f>
        <v>-</v>
      </c>
      <c r="J74" s="164">
        <f t="shared" si="31"/>
        <v>0</v>
      </c>
      <c r="K74" s="163">
        <v>2455</v>
      </c>
      <c r="L74" s="163">
        <v>0</v>
      </c>
      <c r="M74" s="163">
        <v>0</v>
      </c>
      <c r="N74" s="163">
        <v>0</v>
      </c>
      <c r="O74" s="163">
        <v>0</v>
      </c>
      <c r="P74" s="164" t="str">
        <f t="shared" si="32"/>
        <v>-</v>
      </c>
      <c r="Q74" s="165">
        <f t="shared" si="9"/>
        <v>-1</v>
      </c>
      <c r="R74" s="164">
        <f t="shared" si="33"/>
        <v>0</v>
      </c>
      <c r="S74" s="163">
        <v>2455</v>
      </c>
      <c r="T74" s="163">
        <v>1200</v>
      </c>
      <c r="U74" s="163">
        <v>1607</v>
      </c>
      <c r="V74" s="163">
        <v>2853</v>
      </c>
      <c r="W74" s="163">
        <v>2272</v>
      </c>
      <c r="X74" s="164">
        <f t="shared" si="34"/>
        <v>-0.20364528566421314</v>
      </c>
      <c r="Y74" s="165">
        <f t="shared" si="10"/>
        <v>-7.4541751527494871E-2</v>
      </c>
      <c r="Z74" s="164">
        <f t="shared" si="29"/>
        <v>8.6489407334969118E-4</v>
      </c>
    </row>
    <row r="75" spans="1:26" x14ac:dyDescent="0.25">
      <c r="A75" s="161" t="s">
        <v>128</v>
      </c>
      <c r="B75" s="162" t="s">
        <v>128</v>
      </c>
      <c r="C75" s="163">
        <v>311</v>
      </c>
      <c r="D75" s="163">
        <v>0</v>
      </c>
      <c r="E75" s="163">
        <v>0</v>
      </c>
      <c r="F75" s="163">
        <v>0</v>
      </c>
      <c r="G75" s="163">
        <v>0</v>
      </c>
      <c r="H75" s="164" t="str">
        <f t="shared" si="30"/>
        <v>-</v>
      </c>
      <c r="I75" s="165">
        <f t="shared" si="35"/>
        <v>-1</v>
      </c>
      <c r="J75" s="164">
        <f t="shared" si="31"/>
        <v>0</v>
      </c>
      <c r="K75" s="163">
        <v>1869</v>
      </c>
      <c r="L75" s="163">
        <v>0</v>
      </c>
      <c r="M75" s="163">
        <v>0</v>
      </c>
      <c r="N75" s="163">
        <v>0</v>
      </c>
      <c r="O75" s="163">
        <v>0</v>
      </c>
      <c r="P75" s="164" t="str">
        <f t="shared" si="32"/>
        <v>-</v>
      </c>
      <c r="Q75" s="165">
        <f t="shared" si="9"/>
        <v>-1</v>
      </c>
      <c r="R75" s="164">
        <f t="shared" si="33"/>
        <v>0</v>
      </c>
      <c r="S75" s="163">
        <v>2180</v>
      </c>
      <c r="T75" s="163">
        <v>651</v>
      </c>
      <c r="U75" s="163">
        <v>1674</v>
      </c>
      <c r="V75" s="163">
        <v>2685</v>
      </c>
      <c r="W75" s="163">
        <v>3745</v>
      </c>
      <c r="X75" s="164">
        <f t="shared" si="34"/>
        <v>0.39478584729981381</v>
      </c>
      <c r="Y75" s="165">
        <f t="shared" si="10"/>
        <v>0.71788990825688082</v>
      </c>
      <c r="Z75" s="164">
        <f t="shared" si="29"/>
        <v>9.0095375157895642E-4</v>
      </c>
    </row>
    <row r="76" spans="1:26" x14ac:dyDescent="0.25">
      <c r="A76" s="161" t="s">
        <v>131</v>
      </c>
      <c r="B76" s="162" t="s">
        <v>131</v>
      </c>
      <c r="C76" s="163">
        <v>225</v>
      </c>
      <c r="D76" s="163">
        <v>0</v>
      </c>
      <c r="E76" s="163">
        <v>0</v>
      </c>
      <c r="F76" s="163">
        <v>0</v>
      </c>
      <c r="G76" s="163">
        <v>0</v>
      </c>
      <c r="H76" s="164" t="str">
        <f t="shared" si="30"/>
        <v>-</v>
      </c>
      <c r="I76" s="165">
        <f t="shared" si="35"/>
        <v>-1</v>
      </c>
      <c r="J76" s="164">
        <f t="shared" si="31"/>
        <v>0</v>
      </c>
      <c r="K76" s="163">
        <v>2065</v>
      </c>
      <c r="L76" s="163">
        <v>0</v>
      </c>
      <c r="M76" s="163">
        <v>0</v>
      </c>
      <c r="N76" s="163">
        <v>0</v>
      </c>
      <c r="O76" s="163">
        <v>0</v>
      </c>
      <c r="P76" s="164" t="str">
        <f t="shared" si="32"/>
        <v>-</v>
      </c>
      <c r="Q76" s="165">
        <f t="shared" si="9"/>
        <v>-1</v>
      </c>
      <c r="R76" s="164">
        <f t="shared" si="33"/>
        <v>0</v>
      </c>
      <c r="S76" s="163">
        <v>2290</v>
      </c>
      <c r="T76" s="163">
        <v>907</v>
      </c>
      <c r="U76" s="163">
        <v>154</v>
      </c>
      <c r="V76" s="163">
        <v>799</v>
      </c>
      <c r="W76" s="163">
        <v>1039</v>
      </c>
      <c r="X76" s="164">
        <f t="shared" si="34"/>
        <v>0.30037546933667092</v>
      </c>
      <c r="Y76" s="165">
        <f t="shared" si="10"/>
        <v>-0.54628820960698687</v>
      </c>
      <c r="Z76" s="164">
        <f t="shared" si="29"/>
        <v>8.2883439512042591E-5</v>
      </c>
    </row>
    <row r="77" spans="1:26" x14ac:dyDescent="0.25">
      <c r="A77" s="167" t="s">
        <v>145</v>
      </c>
      <c r="B77" s="168" t="s">
        <v>145</v>
      </c>
      <c r="C77" s="169">
        <f>C69-SUM(C70:C76)</f>
        <v>4383</v>
      </c>
      <c r="D77" s="169">
        <f>D69-SUM(D70:D76)</f>
        <v>0</v>
      </c>
      <c r="E77" s="169">
        <f>E69-SUM(E70:E76)</f>
        <v>0</v>
      </c>
      <c r="F77" s="169">
        <f>F69-SUM(F70:F76)</f>
        <v>0</v>
      </c>
      <c r="G77" s="169">
        <f>G69-SUM(G70:G76)</f>
        <v>0</v>
      </c>
      <c r="H77" s="170" t="str">
        <f t="shared" si="30"/>
        <v>-</v>
      </c>
      <c r="I77" s="171">
        <f t="shared" si="35"/>
        <v>-1</v>
      </c>
      <c r="J77" s="170">
        <f t="shared" si="31"/>
        <v>0</v>
      </c>
      <c r="K77" s="169">
        <f>K69-SUM(K70:K76)</f>
        <v>18244</v>
      </c>
      <c r="L77" s="169">
        <f>L69-SUM(L70:L76)</f>
        <v>0</v>
      </c>
      <c r="M77" s="169">
        <f>M69-SUM(M70:M76)</f>
        <v>0</v>
      </c>
      <c r="N77" s="169">
        <f>N69-SUM(N70:N76)</f>
        <v>0</v>
      </c>
      <c r="O77" s="169">
        <f>O69-SUM(O70:O76)</f>
        <v>0</v>
      </c>
      <c r="P77" s="170" t="str">
        <f t="shared" si="32"/>
        <v>-</v>
      </c>
      <c r="Q77" s="171">
        <f t="shared" si="9"/>
        <v>-1</v>
      </c>
      <c r="R77" s="170">
        <f t="shared" si="33"/>
        <v>0</v>
      </c>
      <c r="S77" s="169">
        <f>S69-SUM(S70:S76)</f>
        <v>22627</v>
      </c>
      <c r="T77" s="169">
        <f>T69-SUM(T70:T76)</f>
        <v>6533</v>
      </c>
      <c r="U77" s="169">
        <f>U69-SUM(U70:U76)</f>
        <v>13696</v>
      </c>
      <c r="V77" s="169">
        <f>V69-SUM(V70:V76)</f>
        <v>34305</v>
      </c>
      <c r="W77" s="169">
        <f>W69-SUM(W70:W76)</f>
        <v>41457</v>
      </c>
      <c r="X77" s="170">
        <f t="shared" si="34"/>
        <v>0.20848272846523841</v>
      </c>
      <c r="Y77" s="171">
        <f t="shared" si="10"/>
        <v>0.83219162946921821</v>
      </c>
      <c r="Z77" s="170">
        <f t="shared" si="29"/>
        <v>7.3712440750450343E-3</v>
      </c>
    </row>
    <row r="78" spans="1:26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  <c r="R78" s="151"/>
      <c r="S78" s="151"/>
      <c r="T78" s="151"/>
      <c r="U78" s="151"/>
      <c r="V78" s="151"/>
      <c r="W78" s="151"/>
      <c r="X78" s="151"/>
      <c r="Y78" s="151"/>
      <c r="Z78" s="151"/>
    </row>
    <row r="79" spans="1:26" x14ac:dyDescent="0.25">
      <c r="A79" s="1" t="s">
        <v>0</v>
      </c>
      <c r="B79" s="154" t="s">
        <v>68</v>
      </c>
      <c r="C79" s="176">
        <f>C80+C83</f>
        <v>131352</v>
      </c>
      <c r="D79" s="176">
        <f>D80+D83</f>
        <v>34055</v>
      </c>
      <c r="E79" s="176">
        <f>E80+E83</f>
        <v>70827</v>
      </c>
      <c r="F79" s="176">
        <f>F80+F83</f>
        <v>98456</v>
      </c>
      <c r="G79" s="176">
        <f>G80+G83</f>
        <v>103299</v>
      </c>
      <c r="H79" s="177">
        <f>IFERROR(G79/F79-1,"-")</f>
        <v>4.9189485658568399E-2</v>
      </c>
      <c r="I79" s="177">
        <f t="shared" si="35"/>
        <v>-0.21357116754978989</v>
      </c>
      <c r="J79" s="177">
        <f>G79/G$9</f>
        <v>0.13989496264917309</v>
      </c>
      <c r="K79" s="176">
        <f>K80+K83</f>
        <v>501207</v>
      </c>
      <c r="L79" s="176">
        <f>L80+L83</f>
        <v>143122</v>
      </c>
      <c r="M79" s="176">
        <f>M80+M83</f>
        <v>214429</v>
      </c>
      <c r="N79" s="176">
        <f>N80+N83</f>
        <v>476344</v>
      </c>
      <c r="O79" s="176">
        <f>O80+O83</f>
        <v>549349</v>
      </c>
      <c r="P79" s="177">
        <f>IFERROR(O79/N79-1,"-")</f>
        <v>0.15326108862502719</v>
      </c>
      <c r="Q79" s="177">
        <f t="shared" si="9"/>
        <v>9.6052130157799009E-2</v>
      </c>
      <c r="R79" s="177">
        <f>O79/O$9</f>
        <v>0.16397723806129511</v>
      </c>
      <c r="S79" s="176">
        <f>S80+S83</f>
        <v>632559</v>
      </c>
      <c r="T79" s="176">
        <f>T80+T83</f>
        <v>177177</v>
      </c>
      <c r="U79" s="176">
        <f>U80+U83</f>
        <v>285256</v>
      </c>
      <c r="V79" s="176">
        <f>V80+V83</f>
        <v>574800</v>
      </c>
      <c r="W79" s="176">
        <f>W80+W83</f>
        <v>652648</v>
      </c>
      <c r="X79" s="177">
        <f>IFERROR(W79/V79-1,"-")</f>
        <v>0.13543493389004868</v>
      </c>
      <c r="Y79" s="177">
        <f t="shared" si="10"/>
        <v>3.1758302387603354E-2</v>
      </c>
      <c r="Z79" s="177">
        <f t="shared" ref="Z79:Z91" si="36">U79/U$9</f>
        <v>0.1535259637756313</v>
      </c>
    </row>
    <row r="80" spans="1:26" x14ac:dyDescent="0.25">
      <c r="A80" s="1" t="s">
        <v>96</v>
      </c>
      <c r="B80" s="157" t="s">
        <v>97</v>
      </c>
      <c r="C80" s="158">
        <v>57326</v>
      </c>
      <c r="D80" s="158">
        <v>15296</v>
      </c>
      <c r="E80" s="158">
        <v>38077</v>
      </c>
      <c r="F80" s="158">
        <v>48839</v>
      </c>
      <c r="G80" s="158">
        <v>49185</v>
      </c>
      <c r="H80" s="159">
        <f>IFERROR(G80/F80-1,"-")</f>
        <v>7.0845021396834795E-3</v>
      </c>
      <c r="I80" s="160">
        <f t="shared" si="35"/>
        <v>-0.14201235041691385</v>
      </c>
      <c r="J80" s="159">
        <f>G80/G$9</f>
        <v>6.6609877519623398E-2</v>
      </c>
      <c r="K80" s="158">
        <v>228164</v>
      </c>
      <c r="L80" s="158">
        <v>67449</v>
      </c>
      <c r="M80" s="158">
        <v>109519</v>
      </c>
      <c r="N80" s="158">
        <v>230615</v>
      </c>
      <c r="O80" s="158">
        <v>229974</v>
      </c>
      <c r="P80" s="159">
        <f>IFERROR(O80/N80-1,"-")</f>
        <v>-2.7795243154175031E-3</v>
      </c>
      <c r="Q80" s="160">
        <f t="shared" si="9"/>
        <v>7.9328903770972126E-3</v>
      </c>
      <c r="R80" s="159">
        <f>O80/O$9</f>
        <v>6.8645799566228891E-2</v>
      </c>
      <c r="S80" s="158">
        <v>285490</v>
      </c>
      <c r="T80" s="158">
        <v>82745</v>
      </c>
      <c r="U80" s="158">
        <v>147596</v>
      </c>
      <c r="V80" s="158">
        <v>279454</v>
      </c>
      <c r="W80" s="158">
        <v>279159</v>
      </c>
      <c r="X80" s="159">
        <f>IFERROR(W80/V80-1,"-")</f>
        <v>-1.0556299068898989E-3</v>
      </c>
      <c r="Y80" s="160">
        <f t="shared" si="10"/>
        <v>-2.2175908087848972E-2</v>
      </c>
      <c r="Z80" s="159">
        <f t="shared" si="36"/>
        <v>7.9436780118308042E-2</v>
      </c>
    </row>
    <row r="81" spans="1:26" x14ac:dyDescent="0.25">
      <c r="A81" s="161" t="s">
        <v>103</v>
      </c>
      <c r="B81" s="162" t="s">
        <v>103</v>
      </c>
      <c r="C81" s="163">
        <v>19941</v>
      </c>
      <c r="D81" s="163">
        <v>7696</v>
      </c>
      <c r="E81" s="163">
        <v>24218</v>
      </c>
      <c r="F81" s="163">
        <v>29828</v>
      </c>
      <c r="G81" s="163">
        <v>29979</v>
      </c>
      <c r="H81" s="164">
        <f>IFERROR(G81/F81-1,"-")</f>
        <v>5.0623575164274737E-3</v>
      </c>
      <c r="I81" s="165">
        <f t="shared" si="35"/>
        <v>0.50338498570783807</v>
      </c>
      <c r="J81" s="164">
        <f>G81/G$9</f>
        <v>4.0599725895309344E-2</v>
      </c>
      <c r="K81" s="163">
        <v>29985</v>
      </c>
      <c r="L81" s="163">
        <v>11781</v>
      </c>
      <c r="M81" s="163">
        <v>24585</v>
      </c>
      <c r="N81" s="163">
        <v>36378</v>
      </c>
      <c r="O81" s="163">
        <v>30210</v>
      </c>
      <c r="P81" s="164">
        <f>IFERROR(O81/N81-1,"-")</f>
        <v>-0.16955302655451099</v>
      </c>
      <c r="Q81" s="165">
        <f t="shared" si="9"/>
        <v>7.5037518759379918E-3</v>
      </c>
      <c r="R81" s="164">
        <f>O81/O$9</f>
        <v>9.0174959121282188E-3</v>
      </c>
      <c r="S81" s="163">
        <v>49926</v>
      </c>
      <c r="T81" s="163">
        <v>19477</v>
      </c>
      <c r="U81" s="163">
        <v>48803</v>
      </c>
      <c r="V81" s="163">
        <v>66206</v>
      </c>
      <c r="W81" s="163">
        <v>60189</v>
      </c>
      <c r="X81" s="164">
        <f>IFERROR(W81/V81-1,"-")</f>
        <v>-9.088300154064588E-2</v>
      </c>
      <c r="Y81" s="165">
        <f t="shared" si="10"/>
        <v>0.20556423506790056</v>
      </c>
      <c r="Z81" s="164">
        <f t="shared" si="36"/>
        <v>2.6265977263027367E-2</v>
      </c>
    </row>
    <row r="82" spans="1:26" x14ac:dyDescent="0.25">
      <c r="A82" s="161" t="s">
        <v>100</v>
      </c>
      <c r="B82" s="162" t="s">
        <v>100</v>
      </c>
      <c r="C82" s="163">
        <v>37385</v>
      </c>
      <c r="D82" s="163">
        <v>7600</v>
      </c>
      <c r="E82" s="163">
        <v>13859</v>
      </c>
      <c r="F82" s="163">
        <v>19011</v>
      </c>
      <c r="G82" s="163">
        <v>19206</v>
      </c>
      <c r="H82" s="164">
        <f>IFERROR(G82/F82-1,"-")</f>
        <v>1.0257219504497428E-2</v>
      </c>
      <c r="I82" s="165">
        <f t="shared" si="35"/>
        <v>-0.48626454460345059</v>
      </c>
      <c r="J82" s="164">
        <f>G82/G$9</f>
        <v>2.6010151624314061E-2</v>
      </c>
      <c r="K82" s="163">
        <v>198179</v>
      </c>
      <c r="L82" s="163">
        <v>55668</v>
      </c>
      <c r="M82" s="163">
        <v>84934</v>
      </c>
      <c r="N82" s="163">
        <v>194237</v>
      </c>
      <c r="O82" s="163">
        <v>199764</v>
      </c>
      <c r="P82" s="164">
        <f>IFERROR(O82/N82-1,"-")</f>
        <v>2.8454928772581933E-2</v>
      </c>
      <c r="Q82" s="165">
        <f t="shared" si="9"/>
        <v>7.9978201524883996E-3</v>
      </c>
      <c r="R82" s="164">
        <f>O82/O$9</f>
        <v>5.9628303654100677E-2</v>
      </c>
      <c r="S82" s="163">
        <v>235564</v>
      </c>
      <c r="T82" s="163">
        <v>63268</v>
      </c>
      <c r="U82" s="163">
        <v>98793</v>
      </c>
      <c r="V82" s="163">
        <v>213248</v>
      </c>
      <c r="W82" s="163">
        <v>218970</v>
      </c>
      <c r="X82" s="164">
        <f>IFERROR(W82/V82-1,"-")</f>
        <v>2.6832608043217299E-2</v>
      </c>
      <c r="Y82" s="165">
        <f t="shared" si="10"/>
        <v>-7.0443701074867082E-2</v>
      </c>
      <c r="Z82" s="164">
        <f t="shared" si="36"/>
        <v>5.3170802855280669E-2</v>
      </c>
    </row>
    <row r="83" spans="1:26" x14ac:dyDescent="0.25">
      <c r="A83" s="1" t="s">
        <v>146</v>
      </c>
      <c r="B83" s="157" t="s">
        <v>107</v>
      </c>
      <c r="C83" s="158">
        <v>74026</v>
      </c>
      <c r="D83" s="158">
        <v>18759</v>
      </c>
      <c r="E83" s="158">
        <v>32750</v>
      </c>
      <c r="F83" s="158">
        <v>49617</v>
      </c>
      <c r="G83" s="158">
        <v>54114</v>
      </c>
      <c r="H83" s="159">
        <f>IFERROR(G83/F83-1,"-")</f>
        <v>9.0634258419493241E-2</v>
      </c>
      <c r="I83" s="160">
        <f t="shared" si="35"/>
        <v>-0.26898657228541323</v>
      </c>
      <c r="J83" s="159">
        <f>G83/G$9</f>
        <v>7.3285085129549676E-2</v>
      </c>
      <c r="K83" s="158">
        <v>273043</v>
      </c>
      <c r="L83" s="158">
        <v>75673</v>
      </c>
      <c r="M83" s="158">
        <v>104910</v>
      </c>
      <c r="N83" s="158">
        <v>245729</v>
      </c>
      <c r="O83" s="158">
        <v>319375</v>
      </c>
      <c r="P83" s="159">
        <f>IFERROR(O83/N83-1,"-")</f>
        <v>0.29970414562383763</v>
      </c>
      <c r="Q83" s="160">
        <f t="shared" si="9"/>
        <v>0.16968755836992711</v>
      </c>
      <c r="R83" s="159">
        <f>O83/O$9</f>
        <v>9.5331438495066201E-2</v>
      </c>
      <c r="S83" s="158">
        <v>347069</v>
      </c>
      <c r="T83" s="158">
        <v>94432</v>
      </c>
      <c r="U83" s="158">
        <v>137660</v>
      </c>
      <c r="V83" s="158">
        <v>295346</v>
      </c>
      <c r="W83" s="158">
        <v>373489</v>
      </c>
      <c r="X83" s="159">
        <f>IFERROR(W83/V83-1,"-")</f>
        <v>0.26458120306352551</v>
      </c>
      <c r="Y83" s="160">
        <f t="shared" si="10"/>
        <v>7.6123191642007759E-2</v>
      </c>
      <c r="Z83" s="159">
        <f t="shared" si="36"/>
        <v>7.4089183657323268E-2</v>
      </c>
    </row>
    <row r="84" spans="1:26" x14ac:dyDescent="0.25">
      <c r="A84" s="161" t="s">
        <v>110</v>
      </c>
      <c r="B84" s="162" t="s">
        <v>110</v>
      </c>
      <c r="C84" s="163">
        <v>9286</v>
      </c>
      <c r="D84" s="163">
        <v>2578</v>
      </c>
      <c r="E84" s="163">
        <v>3228</v>
      </c>
      <c r="F84" s="163">
        <v>5828</v>
      </c>
      <c r="G84" s="163">
        <v>7060</v>
      </c>
      <c r="H84" s="164">
        <f t="shared" ref="H84:H91" si="37">IFERROR(G84/F84-1,"-")</f>
        <v>0.21139327385037743</v>
      </c>
      <c r="I84" s="165">
        <f t="shared" si="35"/>
        <v>-0.23971570105535212</v>
      </c>
      <c r="J84" s="164">
        <f t="shared" ref="J84:J91" si="38">G84/G$9</f>
        <v>9.5611616405111566E-3</v>
      </c>
      <c r="K84" s="163">
        <v>54466</v>
      </c>
      <c r="L84" s="163">
        <v>15879</v>
      </c>
      <c r="M84" s="163">
        <v>11210</v>
      </c>
      <c r="N84" s="163">
        <v>56300</v>
      </c>
      <c r="O84" s="163">
        <v>75139</v>
      </c>
      <c r="P84" s="164">
        <f t="shared" ref="P84:P91" si="39">IFERROR(O84/N84-1,"-")</f>
        <v>0.3346181172291296</v>
      </c>
      <c r="Q84" s="165">
        <f t="shared" si="9"/>
        <v>0.37955788932545076</v>
      </c>
      <c r="R84" s="164">
        <f t="shared" ref="R84:R91" si="40">O84/O$9</f>
        <v>2.2428521196339035E-2</v>
      </c>
      <c r="S84" s="163">
        <v>63752</v>
      </c>
      <c r="T84" s="163">
        <v>18457</v>
      </c>
      <c r="U84" s="163">
        <v>14438</v>
      </c>
      <c r="V84" s="163">
        <v>62128</v>
      </c>
      <c r="W84" s="163">
        <v>82199</v>
      </c>
      <c r="X84" s="164">
        <f t="shared" ref="X84:X91" si="41">IFERROR(W84/V84-1,"-")</f>
        <v>0.32305884625289716</v>
      </c>
      <c r="Y84" s="165">
        <f t="shared" si="10"/>
        <v>0.2893556280587275</v>
      </c>
      <c r="Z84" s="164">
        <f t="shared" si="36"/>
        <v>7.7705915563303302E-3</v>
      </c>
    </row>
    <row r="85" spans="1:26" x14ac:dyDescent="0.25">
      <c r="A85" s="161" t="s">
        <v>113</v>
      </c>
      <c r="B85" s="162" t="s">
        <v>113</v>
      </c>
      <c r="C85" s="163">
        <v>20849</v>
      </c>
      <c r="D85" s="163">
        <v>5409</v>
      </c>
      <c r="E85" s="163">
        <v>8563</v>
      </c>
      <c r="F85" s="163">
        <v>13220</v>
      </c>
      <c r="G85" s="163">
        <v>14980</v>
      </c>
      <c r="H85" s="164">
        <f t="shared" si="37"/>
        <v>0.13313161875945534</v>
      </c>
      <c r="I85" s="165">
        <f t="shared" si="35"/>
        <v>-0.28150031176555235</v>
      </c>
      <c r="J85" s="164">
        <f t="shared" si="38"/>
        <v>2.0286997361877779E-2</v>
      </c>
      <c r="K85" s="163">
        <v>117342</v>
      </c>
      <c r="L85" s="163">
        <v>27251</v>
      </c>
      <c r="M85" s="163">
        <v>36097</v>
      </c>
      <c r="N85" s="163">
        <v>84214</v>
      </c>
      <c r="O85" s="163">
        <v>96686</v>
      </c>
      <c r="P85" s="164">
        <f t="shared" si="39"/>
        <v>0.14809889092074946</v>
      </c>
      <c r="Q85" s="165">
        <f t="shared" si="9"/>
        <v>-0.17603245214842089</v>
      </c>
      <c r="R85" s="164">
        <f t="shared" si="40"/>
        <v>2.8860165831182685E-2</v>
      </c>
      <c r="S85" s="163">
        <v>138191</v>
      </c>
      <c r="T85" s="163">
        <v>32660</v>
      </c>
      <c r="U85" s="163">
        <v>44660</v>
      </c>
      <c r="V85" s="163">
        <v>97434</v>
      </c>
      <c r="W85" s="163">
        <v>111666</v>
      </c>
      <c r="X85" s="164">
        <f t="shared" si="41"/>
        <v>0.14606810764209621</v>
      </c>
      <c r="Y85" s="165">
        <f t="shared" si="10"/>
        <v>-0.19194448263635111</v>
      </c>
      <c r="Z85" s="164">
        <f t="shared" si="36"/>
        <v>2.403619745849235E-2</v>
      </c>
    </row>
    <row r="86" spans="1:26" x14ac:dyDescent="0.25">
      <c r="A86" s="161" t="s">
        <v>116</v>
      </c>
      <c r="B86" s="162" t="s">
        <v>116</v>
      </c>
      <c r="C86" s="163">
        <v>5447</v>
      </c>
      <c r="D86" s="163">
        <v>1714</v>
      </c>
      <c r="E86" s="163">
        <v>5280</v>
      </c>
      <c r="F86" s="163">
        <v>5870</v>
      </c>
      <c r="G86" s="163">
        <v>5315</v>
      </c>
      <c r="H86" s="164">
        <f t="shared" si="37"/>
        <v>-9.4548551959114158E-2</v>
      </c>
      <c r="I86" s="165">
        <f t="shared" si="35"/>
        <v>-2.4233523040205651E-2</v>
      </c>
      <c r="J86" s="164">
        <f t="shared" si="38"/>
        <v>7.1979566741241924E-3</v>
      </c>
      <c r="K86" s="163">
        <v>15628</v>
      </c>
      <c r="L86" s="163">
        <v>5151</v>
      </c>
      <c r="M86" s="163">
        <v>11108</v>
      </c>
      <c r="N86" s="163">
        <v>20133</v>
      </c>
      <c r="O86" s="163">
        <v>32539</v>
      </c>
      <c r="P86" s="164">
        <f t="shared" si="39"/>
        <v>0.61620225500422188</v>
      </c>
      <c r="Q86" s="165">
        <f t="shared" si="9"/>
        <v>1.0820962375223959</v>
      </c>
      <c r="R86" s="164">
        <f t="shared" si="40"/>
        <v>9.7126878346487956E-3</v>
      </c>
      <c r="S86" s="163">
        <v>21075</v>
      </c>
      <c r="T86" s="163">
        <v>6865</v>
      </c>
      <c r="U86" s="163">
        <v>16388</v>
      </c>
      <c r="V86" s="163">
        <v>26003</v>
      </c>
      <c r="W86" s="163">
        <v>37854</v>
      </c>
      <c r="X86" s="164">
        <f t="shared" si="41"/>
        <v>0.45575510518017159</v>
      </c>
      <c r="Y86" s="165">
        <f t="shared" si="10"/>
        <v>0.79615658362989317</v>
      </c>
      <c r="Z86" s="164">
        <f t="shared" si="36"/>
        <v>8.8200896540477532E-3</v>
      </c>
    </row>
    <row r="87" spans="1:26" x14ac:dyDescent="0.25">
      <c r="A87" s="161" t="s">
        <v>123</v>
      </c>
      <c r="B87" s="162" t="s">
        <v>123</v>
      </c>
      <c r="C87" s="163">
        <v>1860</v>
      </c>
      <c r="D87" s="163">
        <v>286</v>
      </c>
      <c r="E87" s="163">
        <v>921</v>
      </c>
      <c r="F87" s="163">
        <v>1133</v>
      </c>
      <c r="G87" s="163">
        <v>1153</v>
      </c>
      <c r="H87" s="164">
        <f t="shared" si="37"/>
        <v>1.7652250661959412E-2</v>
      </c>
      <c r="I87" s="165">
        <f t="shared" si="35"/>
        <v>-0.38010752688172045</v>
      </c>
      <c r="J87" s="164">
        <f t="shared" si="38"/>
        <v>1.5614758316585501E-3</v>
      </c>
      <c r="K87" s="163">
        <v>4340</v>
      </c>
      <c r="L87" s="163">
        <v>1248</v>
      </c>
      <c r="M87" s="163">
        <v>2935</v>
      </c>
      <c r="N87" s="163">
        <v>4473</v>
      </c>
      <c r="O87" s="163">
        <v>6684</v>
      </c>
      <c r="P87" s="164">
        <f t="shared" si="39"/>
        <v>0.4942991281019451</v>
      </c>
      <c r="Q87" s="165">
        <f t="shared" ref="Q87:Q150" si="42">IFERROR(O87/K87-1,"-")</f>
        <v>0.54009216589861753</v>
      </c>
      <c r="R87" s="164">
        <f t="shared" si="40"/>
        <v>1.9951321640736515E-3</v>
      </c>
      <c r="S87" s="163">
        <v>6200</v>
      </c>
      <c r="T87" s="163">
        <v>1534</v>
      </c>
      <c r="U87" s="163">
        <v>3856</v>
      </c>
      <c r="V87" s="163">
        <v>5606</v>
      </c>
      <c r="W87" s="163">
        <v>7837</v>
      </c>
      <c r="X87" s="164">
        <f t="shared" si="41"/>
        <v>0.39796646450231887</v>
      </c>
      <c r="Y87" s="165">
        <f t="shared" ref="Y87:Y150" si="43">IFERROR(W87/S87-1,"-")</f>
        <v>0.26403225806451602</v>
      </c>
      <c r="Z87" s="164">
        <f t="shared" si="36"/>
        <v>2.0753152127171181E-3</v>
      </c>
    </row>
    <row r="88" spans="1:26" x14ac:dyDescent="0.25">
      <c r="A88" s="161" t="s">
        <v>119</v>
      </c>
      <c r="B88" s="162" t="s">
        <v>119</v>
      </c>
      <c r="C88" s="163">
        <v>938</v>
      </c>
      <c r="D88" s="163">
        <v>240</v>
      </c>
      <c r="E88" s="163">
        <v>804</v>
      </c>
      <c r="F88" s="163">
        <v>921</v>
      </c>
      <c r="G88" s="163">
        <v>774</v>
      </c>
      <c r="H88" s="164">
        <f t="shared" si="37"/>
        <v>-0.1596091205211726</v>
      </c>
      <c r="I88" s="165">
        <f t="shared" si="35"/>
        <v>-0.17484008528784645</v>
      </c>
      <c r="J88" s="164">
        <f t="shared" si="38"/>
        <v>1.0482066727699199E-3</v>
      </c>
      <c r="K88" s="163">
        <v>4657</v>
      </c>
      <c r="L88" s="163">
        <v>1576</v>
      </c>
      <c r="M88" s="163">
        <v>3904</v>
      </c>
      <c r="N88" s="163">
        <v>4162</v>
      </c>
      <c r="O88" s="163">
        <v>5494</v>
      </c>
      <c r="P88" s="164">
        <f t="shared" si="39"/>
        <v>0.32003844305622287</v>
      </c>
      <c r="Q88" s="165">
        <f t="shared" si="42"/>
        <v>0.17972943955336063</v>
      </c>
      <c r="R88" s="164">
        <f t="shared" si="40"/>
        <v>1.6399246124208021E-3</v>
      </c>
      <c r="S88" s="163">
        <v>5595</v>
      </c>
      <c r="T88" s="163">
        <v>1816</v>
      </c>
      <c r="U88" s="163">
        <v>4708</v>
      </c>
      <c r="V88" s="163">
        <v>5083</v>
      </c>
      <c r="W88" s="163">
        <v>6268</v>
      </c>
      <c r="X88" s="164">
        <f t="shared" si="41"/>
        <v>0.23313004131418458</v>
      </c>
      <c r="Y88" s="165">
        <f t="shared" si="43"/>
        <v>0.12028596961572835</v>
      </c>
      <c r="Z88" s="164">
        <f t="shared" si="36"/>
        <v>2.5338651507967307E-3</v>
      </c>
    </row>
    <row r="89" spans="1:26" x14ac:dyDescent="0.25">
      <c r="A89" s="161" t="s">
        <v>128</v>
      </c>
      <c r="B89" s="162" t="s">
        <v>128</v>
      </c>
      <c r="C89" s="163">
        <v>804</v>
      </c>
      <c r="D89" s="163">
        <v>286</v>
      </c>
      <c r="E89" s="163">
        <v>296</v>
      </c>
      <c r="F89" s="163">
        <v>433</v>
      </c>
      <c r="G89" s="163">
        <v>454</v>
      </c>
      <c r="H89" s="164">
        <f t="shared" si="37"/>
        <v>4.8498845265589008E-2</v>
      </c>
      <c r="I89" s="165">
        <f t="shared" si="35"/>
        <v>-0.43532338308457708</v>
      </c>
      <c r="J89" s="164">
        <f t="shared" si="38"/>
        <v>6.1483957291672312E-4</v>
      </c>
      <c r="K89" s="163">
        <v>2986</v>
      </c>
      <c r="L89" s="163">
        <v>1422</v>
      </c>
      <c r="M89" s="163">
        <v>781</v>
      </c>
      <c r="N89" s="163">
        <v>2952</v>
      </c>
      <c r="O89" s="163">
        <v>3351</v>
      </c>
      <c r="P89" s="164">
        <f t="shared" si="39"/>
        <v>0.13516260162601634</v>
      </c>
      <c r="Q89" s="165">
        <f t="shared" si="42"/>
        <v>0.12223710649698583</v>
      </c>
      <c r="R89" s="164">
        <f t="shared" si="40"/>
        <v>1.0002525257047886E-3</v>
      </c>
      <c r="S89" s="163">
        <v>3790</v>
      </c>
      <c r="T89" s="163">
        <v>1708</v>
      </c>
      <c r="U89" s="163">
        <v>1077</v>
      </c>
      <c r="V89" s="163">
        <v>3385</v>
      </c>
      <c r="W89" s="163">
        <v>3805</v>
      </c>
      <c r="X89" s="164">
        <f t="shared" si="41"/>
        <v>0.12407680945347122</v>
      </c>
      <c r="Y89" s="165">
        <f t="shared" si="43"/>
        <v>3.9577836411608391E-3</v>
      </c>
      <c r="Z89" s="164">
        <f t="shared" si="36"/>
        <v>5.7964587243162255E-4</v>
      </c>
    </row>
    <row r="90" spans="1:26" x14ac:dyDescent="0.25">
      <c r="A90" s="161" t="s">
        <v>131</v>
      </c>
      <c r="B90" s="162" t="s">
        <v>131</v>
      </c>
      <c r="C90" s="163">
        <v>2073</v>
      </c>
      <c r="D90" s="163">
        <v>408</v>
      </c>
      <c r="E90" s="163">
        <v>385</v>
      </c>
      <c r="F90" s="163">
        <v>658</v>
      </c>
      <c r="G90" s="163">
        <v>679</v>
      </c>
      <c r="H90" s="164">
        <f t="shared" si="37"/>
        <v>3.1914893617021267E-2</v>
      </c>
      <c r="I90" s="165">
        <f t="shared" si="35"/>
        <v>-0.67245537867824412</v>
      </c>
      <c r="J90" s="164">
        <f t="shared" si="38"/>
        <v>9.1955081500100211E-4</v>
      </c>
      <c r="K90" s="163">
        <v>4834</v>
      </c>
      <c r="L90" s="163">
        <v>1922</v>
      </c>
      <c r="M90" s="163">
        <v>947</v>
      </c>
      <c r="N90" s="163">
        <v>3040</v>
      </c>
      <c r="O90" s="163">
        <v>3728</v>
      </c>
      <c r="P90" s="164">
        <f t="shared" si="39"/>
        <v>0.22631578947368425</v>
      </c>
      <c r="Q90" s="165">
        <f t="shared" si="42"/>
        <v>-0.22879602813405042</v>
      </c>
      <c r="R90" s="164">
        <f t="shared" si="40"/>
        <v>1.1127846660183383E-3</v>
      </c>
      <c r="S90" s="163">
        <v>6907</v>
      </c>
      <c r="T90" s="163">
        <v>2330</v>
      </c>
      <c r="U90" s="163">
        <v>1332</v>
      </c>
      <c r="V90" s="163">
        <v>3698</v>
      </c>
      <c r="W90" s="163">
        <v>4407</v>
      </c>
      <c r="X90" s="164">
        <f t="shared" si="41"/>
        <v>0.19172525689561914</v>
      </c>
      <c r="Y90" s="165">
        <f t="shared" si="43"/>
        <v>-0.36195164326046037</v>
      </c>
      <c r="Z90" s="164">
        <f t="shared" si="36"/>
        <v>7.1688793136390086E-4</v>
      </c>
    </row>
    <row r="91" spans="1:26" x14ac:dyDescent="0.25">
      <c r="A91" s="167" t="s">
        <v>145</v>
      </c>
      <c r="B91" s="168" t="s">
        <v>145</v>
      </c>
      <c r="C91" s="169">
        <f>C83-SUM(C84:C90)</f>
        <v>32769</v>
      </c>
      <c r="D91" s="169">
        <f>D83-SUM(D84:D90)</f>
        <v>7838</v>
      </c>
      <c r="E91" s="169">
        <f>E83-SUM(E84:E90)</f>
        <v>13273</v>
      </c>
      <c r="F91" s="169">
        <f>F83-SUM(F84:F90)</f>
        <v>21554</v>
      </c>
      <c r="G91" s="169">
        <f>G83-SUM(G84:G90)</f>
        <v>23699</v>
      </c>
      <c r="H91" s="170">
        <f t="shared" si="37"/>
        <v>9.9517490952955479E-2</v>
      </c>
      <c r="I91" s="171">
        <f t="shared" si="35"/>
        <v>-0.27678598675577526</v>
      </c>
      <c r="J91" s="170">
        <f t="shared" si="38"/>
        <v>3.2094896560690353E-2</v>
      </c>
      <c r="K91" s="169">
        <f>K83-SUM(K84:K90)</f>
        <v>68790</v>
      </c>
      <c r="L91" s="169">
        <f>L83-SUM(L84:L90)</f>
        <v>21224</v>
      </c>
      <c r="M91" s="169">
        <f>M83-SUM(M84:M90)</f>
        <v>37928</v>
      </c>
      <c r="N91" s="169">
        <f>N83-SUM(N84:N90)</f>
        <v>70455</v>
      </c>
      <c r="O91" s="169">
        <f>O83-SUM(O84:O90)</f>
        <v>95754</v>
      </c>
      <c r="P91" s="170">
        <f t="shared" si="39"/>
        <v>0.35908026399829684</v>
      </c>
      <c r="Q91" s="171">
        <f t="shared" si="42"/>
        <v>0.3919755778456171</v>
      </c>
      <c r="R91" s="170">
        <f t="shared" si="40"/>
        <v>2.8581969664678103E-2</v>
      </c>
      <c r="S91" s="169">
        <f>S83-SUM(S84:S90)</f>
        <v>101559</v>
      </c>
      <c r="T91" s="169">
        <f>T83-SUM(T84:T90)</f>
        <v>29062</v>
      </c>
      <c r="U91" s="169">
        <f>U83-SUM(U84:U90)</f>
        <v>51201</v>
      </c>
      <c r="V91" s="169">
        <f>V83-SUM(V84:V90)</f>
        <v>92009</v>
      </c>
      <c r="W91" s="169">
        <f>W83-SUM(W84:W90)</f>
        <v>119453</v>
      </c>
      <c r="X91" s="170">
        <f t="shared" si="41"/>
        <v>0.29827516873349347</v>
      </c>
      <c r="Y91" s="171">
        <f t="shared" si="43"/>
        <v>0.17619314881005121</v>
      </c>
      <c r="Z91" s="170">
        <f t="shared" si="36"/>
        <v>2.7556590821143458E-2</v>
      </c>
    </row>
    <row r="92" spans="1:26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  <c r="R92" s="151"/>
      <c r="S92" s="151"/>
      <c r="T92" s="151"/>
      <c r="U92" s="151"/>
      <c r="V92" s="151"/>
      <c r="W92" s="151"/>
      <c r="X92" s="151"/>
      <c r="Y92" s="151"/>
      <c r="Z92" s="151"/>
    </row>
    <row r="93" spans="1:26" x14ac:dyDescent="0.25">
      <c r="A93" s="1" t="s">
        <v>0</v>
      </c>
      <c r="B93" s="154" t="s">
        <v>68</v>
      </c>
      <c r="C93" s="176">
        <f>C94+C97</f>
        <v>13399</v>
      </c>
      <c r="D93" s="176">
        <f>D94+D97</f>
        <v>0</v>
      </c>
      <c r="E93" s="176">
        <f>E94+E97</f>
        <v>0</v>
      </c>
      <c r="F93" s="176">
        <f>F94+F97</f>
        <v>5131</v>
      </c>
      <c r="G93" s="176">
        <f>G94+G97</f>
        <v>7607</v>
      </c>
      <c r="H93" s="177">
        <f>IFERROR(G93/F93-1,"-")</f>
        <v>0.48255700643149479</v>
      </c>
      <c r="I93" s="177">
        <f t="shared" si="35"/>
        <v>-0.43227106500485113</v>
      </c>
      <c r="J93" s="177">
        <f>G93/G$9</f>
        <v>1.0301948526822716E-2</v>
      </c>
      <c r="K93" s="176">
        <f>K94+K97</f>
        <v>42488</v>
      </c>
      <c r="L93" s="176">
        <f>L94+L97</f>
        <v>0</v>
      </c>
      <c r="M93" s="176">
        <f>M94+M97</f>
        <v>0</v>
      </c>
      <c r="N93" s="176">
        <f>N94+N97</f>
        <v>46354</v>
      </c>
      <c r="O93" s="176">
        <f>O94+O97</f>
        <v>50550</v>
      </c>
      <c r="P93" s="177">
        <f>IFERROR(O93/N93-1,"-")</f>
        <v>9.0520774906156953E-2</v>
      </c>
      <c r="Q93" s="177">
        <f t="shared" si="42"/>
        <v>0.18974769346639042</v>
      </c>
      <c r="R93" s="177">
        <f>O93/O$9</f>
        <v>1.508885860172398E-2</v>
      </c>
      <c r="S93" s="176">
        <f>S94+S97</f>
        <v>55887</v>
      </c>
      <c r="T93" s="176">
        <f>T94+T97</f>
        <v>24221</v>
      </c>
      <c r="U93" s="176">
        <f>U94+U97</f>
        <v>33444</v>
      </c>
      <c r="V93" s="176">
        <f>V94+V97</f>
        <v>51485</v>
      </c>
      <c r="W93" s="176">
        <f>W94+W97</f>
        <v>58157</v>
      </c>
      <c r="X93" s="177">
        <f>IFERROR(W93/V93-1,"-")</f>
        <v>0.12959114305137409</v>
      </c>
      <c r="Y93" s="177">
        <f t="shared" si="43"/>
        <v>4.0617674951240801E-2</v>
      </c>
      <c r="Z93" s="177">
        <f t="shared" ref="Z93:Z105" si="44">U93/U$9</f>
        <v>1.7999699682082808E-2</v>
      </c>
    </row>
    <row r="94" spans="1:26" x14ac:dyDescent="0.25">
      <c r="A94" s="1" t="s">
        <v>96</v>
      </c>
      <c r="B94" s="157" t="s">
        <v>97</v>
      </c>
      <c r="C94" s="158">
        <v>9418</v>
      </c>
      <c r="D94" s="158">
        <v>0</v>
      </c>
      <c r="E94" s="158">
        <v>0</v>
      </c>
      <c r="F94" s="158">
        <v>3937</v>
      </c>
      <c r="G94" s="158">
        <v>5346</v>
      </c>
      <c r="H94" s="159">
        <f>IFERROR(G94/F94-1,"-")</f>
        <v>0.35788671577343156</v>
      </c>
      <c r="I94" s="160">
        <f t="shared" si="35"/>
        <v>-0.43236355914206837</v>
      </c>
      <c r="J94" s="159">
        <f>G94/G$9</f>
        <v>7.2399391119224703E-3</v>
      </c>
      <c r="K94" s="158">
        <v>27701</v>
      </c>
      <c r="L94" s="158">
        <v>0</v>
      </c>
      <c r="M94" s="158">
        <v>0</v>
      </c>
      <c r="N94" s="158">
        <v>29872</v>
      </c>
      <c r="O94" s="158">
        <v>32376</v>
      </c>
      <c r="P94" s="159">
        <f>IFERROR(O94/N94-1,"-")</f>
        <v>8.3824317086234501E-2</v>
      </c>
      <c r="Q94" s="160">
        <f t="shared" si="42"/>
        <v>0.16876647052452975</v>
      </c>
      <c r="R94" s="159">
        <f>O94/O$9</f>
        <v>9.6640333548845807E-3</v>
      </c>
      <c r="S94" s="158">
        <v>37119</v>
      </c>
      <c r="T94" s="158">
        <v>16023</v>
      </c>
      <c r="U94" s="158">
        <v>21732</v>
      </c>
      <c r="V94" s="158">
        <v>33809</v>
      </c>
      <c r="W94" s="158">
        <v>37722</v>
      </c>
      <c r="X94" s="159">
        <f>IFERROR(W94/V94-1,"-")</f>
        <v>0.11573841284864983</v>
      </c>
      <c r="Y94" s="160">
        <f t="shared" si="43"/>
        <v>1.6245049705002845E-2</v>
      </c>
      <c r="Z94" s="159">
        <f t="shared" si="44"/>
        <v>1.1696252645946165E-2</v>
      </c>
    </row>
    <row r="95" spans="1:26" x14ac:dyDescent="0.25">
      <c r="A95" s="161" t="s">
        <v>103</v>
      </c>
      <c r="B95" s="162" t="s">
        <v>103</v>
      </c>
      <c r="C95" s="163">
        <v>6900</v>
      </c>
      <c r="D95" s="163">
        <v>0</v>
      </c>
      <c r="E95" s="163">
        <v>0</v>
      </c>
      <c r="F95" s="163">
        <v>2928</v>
      </c>
      <c r="G95" s="163">
        <v>3814</v>
      </c>
      <c r="H95" s="164">
        <f>IFERROR(G95/F95-1,"-")</f>
        <v>0.30259562841530063</v>
      </c>
      <c r="I95" s="165">
        <f t="shared" si="35"/>
        <v>-0.44724637681159418</v>
      </c>
      <c r="J95" s="164">
        <f>G95/G$9</f>
        <v>5.1651941213752906E-3</v>
      </c>
      <c r="K95" s="163">
        <v>12253</v>
      </c>
      <c r="L95" s="163">
        <v>0</v>
      </c>
      <c r="M95" s="163">
        <v>0</v>
      </c>
      <c r="N95" s="163">
        <v>13361</v>
      </c>
      <c r="O95" s="163">
        <v>8210</v>
      </c>
      <c r="P95" s="164">
        <f>IFERROR(O95/N95-1,"-")</f>
        <v>-0.38552503555123119</v>
      </c>
      <c r="Q95" s="165">
        <f t="shared" si="42"/>
        <v>-0.32996000979351992</v>
      </c>
      <c r="R95" s="164">
        <f>O95/O$9</f>
        <v>2.4506336126637759E-3</v>
      </c>
      <c r="S95" s="163">
        <v>19153</v>
      </c>
      <c r="T95" s="163">
        <v>8684</v>
      </c>
      <c r="U95" s="163">
        <v>11001</v>
      </c>
      <c r="V95" s="163">
        <v>16289</v>
      </c>
      <c r="W95" s="163">
        <v>12024</v>
      </c>
      <c r="X95" s="164">
        <f>IFERROR(W95/V95-1,"-")</f>
        <v>-0.261833138928111</v>
      </c>
      <c r="Y95" s="165">
        <f t="shared" si="43"/>
        <v>-0.37221323030334674</v>
      </c>
      <c r="Z95" s="164">
        <f t="shared" si="44"/>
        <v>5.9207838835842888E-3</v>
      </c>
    </row>
    <row r="96" spans="1:26" x14ac:dyDescent="0.25">
      <c r="A96" s="161" t="s">
        <v>100</v>
      </c>
      <c r="B96" s="162" t="s">
        <v>100</v>
      </c>
      <c r="C96" s="163">
        <v>2518</v>
      </c>
      <c r="D96" s="163">
        <v>0</v>
      </c>
      <c r="E96" s="163">
        <v>0</v>
      </c>
      <c r="F96" s="163">
        <v>1009</v>
      </c>
      <c r="G96" s="163">
        <v>1532</v>
      </c>
      <c r="H96" s="164">
        <f>IFERROR(G96/F96-1,"-")</f>
        <v>0.51833498513379594</v>
      </c>
      <c r="I96" s="165">
        <f t="shared" si="35"/>
        <v>-0.39158061953931689</v>
      </c>
      <c r="J96" s="164">
        <f>G96/G$9</f>
        <v>2.0747449905471802E-3</v>
      </c>
      <c r="K96" s="163">
        <v>15448</v>
      </c>
      <c r="L96" s="163">
        <v>0</v>
      </c>
      <c r="M96" s="163">
        <v>0</v>
      </c>
      <c r="N96" s="163">
        <v>16511</v>
      </c>
      <c r="O96" s="163">
        <v>24166</v>
      </c>
      <c r="P96" s="164">
        <f>IFERROR(O96/N96-1,"-")</f>
        <v>0.46363030706801522</v>
      </c>
      <c r="Q96" s="165">
        <f t="shared" si="42"/>
        <v>0.56434489901605378</v>
      </c>
      <c r="R96" s="164">
        <f>O96/O$9</f>
        <v>7.2133997422208053E-3</v>
      </c>
      <c r="S96" s="163">
        <v>17966</v>
      </c>
      <c r="T96" s="163">
        <v>7339</v>
      </c>
      <c r="U96" s="163">
        <v>10731</v>
      </c>
      <c r="V96" s="163">
        <v>17520</v>
      </c>
      <c r="W96" s="163">
        <v>25698</v>
      </c>
      <c r="X96" s="164">
        <f>IFERROR(W96/V96-1,"-")</f>
        <v>0.46678082191780823</v>
      </c>
      <c r="Y96" s="165">
        <f t="shared" si="43"/>
        <v>0.43036847378381382</v>
      </c>
      <c r="Z96" s="164">
        <f t="shared" si="44"/>
        <v>5.7754687623618765E-3</v>
      </c>
    </row>
    <row r="97" spans="1:26" x14ac:dyDescent="0.25">
      <c r="A97" s="1" t="s">
        <v>146</v>
      </c>
      <c r="B97" s="157" t="s">
        <v>107</v>
      </c>
      <c r="C97" s="158">
        <v>3981</v>
      </c>
      <c r="D97" s="158">
        <v>0</v>
      </c>
      <c r="E97" s="158">
        <v>0</v>
      </c>
      <c r="F97" s="158">
        <v>1194</v>
      </c>
      <c r="G97" s="158">
        <v>2261</v>
      </c>
      <c r="H97" s="159">
        <f>IFERROR(G97/F97-1,"-")</f>
        <v>0.89363484087102174</v>
      </c>
      <c r="I97" s="160">
        <f t="shared" si="35"/>
        <v>-0.43205224817884957</v>
      </c>
      <c r="J97" s="159">
        <f>G97/G$9</f>
        <v>3.0620094149002445E-3</v>
      </c>
      <c r="K97" s="158">
        <v>14787</v>
      </c>
      <c r="L97" s="158">
        <v>0</v>
      </c>
      <c r="M97" s="158">
        <v>0</v>
      </c>
      <c r="N97" s="158">
        <v>16482</v>
      </c>
      <c r="O97" s="158">
        <v>18174</v>
      </c>
      <c r="P97" s="159">
        <f>IFERROR(O97/N97-1,"-")</f>
        <v>0.10265744448489267</v>
      </c>
      <c r="Q97" s="160">
        <f t="shared" si="42"/>
        <v>0.22905254615540671</v>
      </c>
      <c r="R97" s="159">
        <f>O97/O$9</f>
        <v>5.4248252468393991E-3</v>
      </c>
      <c r="S97" s="158">
        <v>18768</v>
      </c>
      <c r="T97" s="158">
        <v>8198</v>
      </c>
      <c r="U97" s="158">
        <v>11712</v>
      </c>
      <c r="V97" s="158">
        <v>17676</v>
      </c>
      <c r="W97" s="158">
        <v>20435</v>
      </c>
      <c r="X97" s="159">
        <f>IFERROR(W97/V97-1,"-")</f>
        <v>0.15608735007920349</v>
      </c>
      <c r="Y97" s="160">
        <f t="shared" si="43"/>
        <v>8.882139812446721E-2</v>
      </c>
      <c r="Z97" s="159">
        <f t="shared" si="44"/>
        <v>6.3034470361366416E-3</v>
      </c>
    </row>
    <row r="98" spans="1:26" x14ac:dyDescent="0.25">
      <c r="A98" s="161" t="s">
        <v>110</v>
      </c>
      <c r="B98" s="162" t="s">
        <v>110</v>
      </c>
      <c r="C98" s="163">
        <v>210</v>
      </c>
      <c r="D98" s="163">
        <v>0</v>
      </c>
      <c r="E98" s="163">
        <v>0</v>
      </c>
      <c r="F98" s="163">
        <v>50</v>
      </c>
      <c r="G98" s="163">
        <v>173</v>
      </c>
      <c r="H98" s="164">
        <f t="shared" ref="H98:H105" si="45">IFERROR(G98/F98-1,"-")</f>
        <v>2.46</v>
      </c>
      <c r="I98" s="165">
        <f t="shared" si="35"/>
        <v>-0.17619047619047623</v>
      </c>
      <c r="J98" s="164">
        <f t="shared" ref="J98:J105" si="46">G98/G$9</f>
        <v>2.3428908835813458E-4</v>
      </c>
      <c r="K98" s="163">
        <v>2211</v>
      </c>
      <c r="L98" s="163">
        <v>0</v>
      </c>
      <c r="M98" s="163">
        <v>0</v>
      </c>
      <c r="N98" s="163">
        <v>2353</v>
      </c>
      <c r="O98" s="163">
        <v>2622</v>
      </c>
      <c r="P98" s="164">
        <f t="shared" ref="P98:P105" si="47">IFERROR(O98/N98-1,"-")</f>
        <v>0.11432214194645129</v>
      </c>
      <c r="Q98" s="165">
        <f t="shared" si="42"/>
        <v>0.18588873812754403</v>
      </c>
      <c r="R98" s="164">
        <f t="shared" ref="R98:R105" si="48">O98/O$9</f>
        <v>7.8265058859980764E-4</v>
      </c>
      <c r="S98" s="163">
        <v>2421</v>
      </c>
      <c r="T98" s="163">
        <v>1288</v>
      </c>
      <c r="U98" s="163">
        <v>921</v>
      </c>
      <c r="V98" s="163">
        <v>2403</v>
      </c>
      <c r="W98" s="163">
        <v>2795</v>
      </c>
      <c r="X98" s="164">
        <f t="shared" ref="X98:X105" si="49">IFERROR(W98/V98-1,"-")</f>
        <v>0.16312942155638788</v>
      </c>
      <c r="Y98" s="165">
        <f t="shared" si="43"/>
        <v>0.15448161916563397</v>
      </c>
      <c r="Z98" s="164">
        <f t="shared" si="44"/>
        <v>4.9568602461422869E-4</v>
      </c>
    </row>
    <row r="99" spans="1:26" x14ac:dyDescent="0.25">
      <c r="A99" s="161" t="s">
        <v>113</v>
      </c>
      <c r="B99" s="162" t="s">
        <v>113</v>
      </c>
      <c r="C99" s="163">
        <v>551</v>
      </c>
      <c r="D99" s="163">
        <v>0</v>
      </c>
      <c r="E99" s="163">
        <v>0</v>
      </c>
      <c r="F99" s="163">
        <v>194</v>
      </c>
      <c r="G99" s="163">
        <v>319</v>
      </c>
      <c r="H99" s="164">
        <f t="shared" si="45"/>
        <v>0.64432989690721643</v>
      </c>
      <c r="I99" s="165">
        <f t="shared" si="35"/>
        <v>-0.42105263157894735</v>
      </c>
      <c r="J99" s="164">
        <f t="shared" si="46"/>
        <v>4.3201282766615567E-4</v>
      </c>
      <c r="K99" s="163">
        <v>3354</v>
      </c>
      <c r="L99" s="163">
        <v>0</v>
      </c>
      <c r="M99" s="163">
        <v>0</v>
      </c>
      <c r="N99" s="163">
        <v>3288</v>
      </c>
      <c r="O99" s="163">
        <v>3495</v>
      </c>
      <c r="P99" s="164">
        <f t="shared" si="47"/>
        <v>6.2956204379561953E-2</v>
      </c>
      <c r="Q99" s="165">
        <f t="shared" si="42"/>
        <v>4.2039355992844474E-2</v>
      </c>
      <c r="R99" s="164">
        <f t="shared" si="48"/>
        <v>1.043235624392192E-3</v>
      </c>
      <c r="S99" s="163">
        <v>3905</v>
      </c>
      <c r="T99" s="163">
        <v>1481</v>
      </c>
      <c r="U99" s="163">
        <v>2395</v>
      </c>
      <c r="V99" s="163">
        <v>3482</v>
      </c>
      <c r="W99" s="163">
        <v>3814</v>
      </c>
      <c r="X99" s="164">
        <f t="shared" si="49"/>
        <v>9.5347501435956383E-2</v>
      </c>
      <c r="Y99" s="165">
        <f t="shared" si="43"/>
        <v>-2.3303457106274017E-2</v>
      </c>
      <c r="Z99" s="164">
        <f t="shared" si="44"/>
        <v>1.2889989456580648E-3</v>
      </c>
    </row>
    <row r="100" spans="1:26" x14ac:dyDescent="0.25">
      <c r="A100" s="161" t="s">
        <v>116</v>
      </c>
      <c r="B100" s="162" t="s">
        <v>116</v>
      </c>
      <c r="C100" s="163">
        <v>1170</v>
      </c>
      <c r="D100" s="163">
        <v>0</v>
      </c>
      <c r="E100" s="163">
        <v>0</v>
      </c>
      <c r="F100" s="163">
        <v>346</v>
      </c>
      <c r="G100" s="163">
        <v>771</v>
      </c>
      <c r="H100" s="164">
        <f t="shared" si="45"/>
        <v>1.2283236994219653</v>
      </c>
      <c r="I100" s="165">
        <f t="shared" si="35"/>
        <v>-0.34102564102564104</v>
      </c>
      <c r="J100" s="164">
        <f t="shared" si="46"/>
        <v>1.0441438562087963E-3</v>
      </c>
      <c r="K100" s="163">
        <v>2684</v>
      </c>
      <c r="L100" s="163">
        <v>0</v>
      </c>
      <c r="M100" s="163">
        <v>0</v>
      </c>
      <c r="N100" s="163">
        <v>3066</v>
      </c>
      <c r="O100" s="163">
        <v>3114</v>
      </c>
      <c r="P100" s="164">
        <f t="shared" si="47"/>
        <v>1.5655577299412915E-2</v>
      </c>
      <c r="Q100" s="165">
        <f t="shared" si="42"/>
        <v>0.16020864381520128</v>
      </c>
      <c r="R100" s="164">
        <f t="shared" si="48"/>
        <v>9.2950950911510339E-4</v>
      </c>
      <c r="S100" s="163">
        <v>3854</v>
      </c>
      <c r="T100" s="163">
        <v>1974</v>
      </c>
      <c r="U100" s="163">
        <v>3541</v>
      </c>
      <c r="V100" s="163">
        <v>3412</v>
      </c>
      <c r="W100" s="163">
        <v>3885</v>
      </c>
      <c r="X100" s="164">
        <f t="shared" si="49"/>
        <v>0.13862837045720977</v>
      </c>
      <c r="Y100" s="165">
        <f t="shared" si="43"/>
        <v>8.0435910742087113E-3</v>
      </c>
      <c r="Z100" s="164">
        <f t="shared" si="44"/>
        <v>1.905780904624304E-3</v>
      </c>
    </row>
    <row r="101" spans="1:26" x14ac:dyDescent="0.25">
      <c r="A101" s="161" t="s">
        <v>123</v>
      </c>
      <c r="B101" s="162" t="s">
        <v>123</v>
      </c>
      <c r="C101" s="163">
        <v>56</v>
      </c>
      <c r="D101" s="163">
        <v>0</v>
      </c>
      <c r="E101" s="163">
        <v>0</v>
      </c>
      <c r="F101" s="163">
        <v>32</v>
      </c>
      <c r="G101" s="163">
        <v>58</v>
      </c>
      <c r="H101" s="164">
        <f t="shared" si="45"/>
        <v>0.8125</v>
      </c>
      <c r="I101" s="165">
        <f t="shared" si="35"/>
        <v>3.5714285714285809E-2</v>
      </c>
      <c r="J101" s="164">
        <f t="shared" si="46"/>
        <v>7.8547786848391936E-5</v>
      </c>
      <c r="K101" s="163">
        <v>643</v>
      </c>
      <c r="L101" s="163">
        <v>0</v>
      </c>
      <c r="M101" s="163">
        <v>0</v>
      </c>
      <c r="N101" s="163">
        <v>1140</v>
      </c>
      <c r="O101" s="163">
        <v>880</v>
      </c>
      <c r="P101" s="164">
        <f t="shared" si="47"/>
        <v>-0.22807017543859653</v>
      </c>
      <c r="Q101" s="165">
        <f t="shared" si="42"/>
        <v>0.36858475894245712</v>
      </c>
      <c r="R101" s="164">
        <f t="shared" si="48"/>
        <v>2.6267449197857768E-4</v>
      </c>
      <c r="S101" s="163">
        <v>699</v>
      </c>
      <c r="T101" s="163">
        <v>323</v>
      </c>
      <c r="U101" s="163">
        <v>432</v>
      </c>
      <c r="V101" s="163">
        <v>1172</v>
      </c>
      <c r="W101" s="163">
        <v>938</v>
      </c>
      <c r="X101" s="164">
        <f t="shared" si="49"/>
        <v>-0.19965870307167233</v>
      </c>
      <c r="Y101" s="165">
        <f t="shared" si="43"/>
        <v>0.3419170243204579</v>
      </c>
      <c r="Z101" s="164">
        <f t="shared" si="44"/>
        <v>2.3250419395585972E-4</v>
      </c>
    </row>
    <row r="102" spans="1:26" x14ac:dyDescent="0.25">
      <c r="A102" s="161" t="s">
        <v>119</v>
      </c>
      <c r="B102" s="162" t="s">
        <v>119</v>
      </c>
      <c r="C102" s="163">
        <v>106</v>
      </c>
      <c r="D102" s="163">
        <v>0</v>
      </c>
      <c r="E102" s="163">
        <v>0</v>
      </c>
      <c r="F102" s="163">
        <v>15</v>
      </c>
      <c r="G102" s="163">
        <v>87</v>
      </c>
      <c r="H102" s="164">
        <f t="shared" si="45"/>
        <v>4.8</v>
      </c>
      <c r="I102" s="165">
        <f t="shared" si="35"/>
        <v>-0.17924528301886788</v>
      </c>
      <c r="J102" s="164">
        <f t="shared" si="46"/>
        <v>1.178216802725879E-4</v>
      </c>
      <c r="K102" s="163">
        <v>413</v>
      </c>
      <c r="L102" s="163">
        <v>0</v>
      </c>
      <c r="M102" s="163">
        <v>0</v>
      </c>
      <c r="N102" s="163">
        <v>667</v>
      </c>
      <c r="O102" s="163">
        <v>563</v>
      </c>
      <c r="P102" s="164">
        <f t="shared" si="47"/>
        <v>-0.15592203898050971</v>
      </c>
      <c r="Q102" s="165">
        <f t="shared" si="42"/>
        <v>0.36319612590799033</v>
      </c>
      <c r="R102" s="164">
        <f t="shared" si="48"/>
        <v>1.6805197611811278E-4</v>
      </c>
      <c r="S102" s="163">
        <v>519</v>
      </c>
      <c r="T102" s="163">
        <v>351</v>
      </c>
      <c r="U102" s="163">
        <v>507</v>
      </c>
      <c r="V102" s="163">
        <v>682</v>
      </c>
      <c r="W102" s="163">
        <v>650</v>
      </c>
      <c r="X102" s="164">
        <f t="shared" si="49"/>
        <v>-4.692082111436946E-2</v>
      </c>
      <c r="Y102" s="165">
        <f t="shared" si="43"/>
        <v>0.25240847784200393</v>
      </c>
      <c r="Z102" s="164">
        <f t="shared" si="44"/>
        <v>2.728695054065298E-4</v>
      </c>
    </row>
    <row r="103" spans="1:26" x14ac:dyDescent="0.25">
      <c r="A103" s="161" t="s">
        <v>128</v>
      </c>
      <c r="B103" s="162" t="s">
        <v>128</v>
      </c>
      <c r="C103" s="163">
        <v>42</v>
      </c>
      <c r="D103" s="163">
        <v>0</v>
      </c>
      <c r="E103" s="163">
        <v>0</v>
      </c>
      <c r="F103" s="163">
        <v>10</v>
      </c>
      <c r="G103" s="163">
        <v>22</v>
      </c>
      <c r="H103" s="164">
        <f t="shared" si="45"/>
        <v>1.2000000000000002</v>
      </c>
      <c r="I103" s="165">
        <f t="shared" si="35"/>
        <v>-0.47619047619047616</v>
      </c>
      <c r="J103" s="164">
        <f t="shared" si="46"/>
        <v>2.9793988114907287E-5</v>
      </c>
      <c r="K103" s="163">
        <v>113</v>
      </c>
      <c r="L103" s="163">
        <v>0</v>
      </c>
      <c r="M103" s="163">
        <v>0</v>
      </c>
      <c r="N103" s="163">
        <v>260</v>
      </c>
      <c r="O103" s="163">
        <v>131</v>
      </c>
      <c r="P103" s="164">
        <f t="shared" si="47"/>
        <v>-0.49615384615384617</v>
      </c>
      <c r="Q103" s="165">
        <f t="shared" si="42"/>
        <v>0.15929203539823011</v>
      </c>
      <c r="R103" s="164">
        <f t="shared" si="48"/>
        <v>3.9102680055901911E-5</v>
      </c>
      <c r="S103" s="163">
        <v>155</v>
      </c>
      <c r="T103" s="163">
        <v>124</v>
      </c>
      <c r="U103" s="163">
        <v>105</v>
      </c>
      <c r="V103" s="163">
        <v>270</v>
      </c>
      <c r="W103" s="163">
        <v>153</v>
      </c>
      <c r="X103" s="164">
        <f t="shared" si="49"/>
        <v>-0.43333333333333335</v>
      </c>
      <c r="Y103" s="165">
        <f t="shared" si="43"/>
        <v>-1.2903225806451646E-2</v>
      </c>
      <c r="Z103" s="164">
        <f t="shared" si="44"/>
        <v>5.651143603093813E-5</v>
      </c>
    </row>
    <row r="104" spans="1:26" x14ac:dyDescent="0.25">
      <c r="A104" s="161" t="s">
        <v>131</v>
      </c>
      <c r="B104" s="162" t="s">
        <v>131</v>
      </c>
      <c r="C104" s="163">
        <v>60</v>
      </c>
      <c r="D104" s="163">
        <v>0</v>
      </c>
      <c r="E104" s="163">
        <v>0</v>
      </c>
      <c r="F104" s="163">
        <v>11</v>
      </c>
      <c r="G104" s="163">
        <v>10</v>
      </c>
      <c r="H104" s="164">
        <f t="shared" si="45"/>
        <v>-9.0909090909090939E-2</v>
      </c>
      <c r="I104" s="165">
        <f t="shared" si="35"/>
        <v>-0.83333333333333337</v>
      </c>
      <c r="J104" s="164">
        <f t="shared" si="46"/>
        <v>1.3542721870412402E-5</v>
      </c>
      <c r="K104" s="163">
        <v>211</v>
      </c>
      <c r="L104" s="163">
        <v>0</v>
      </c>
      <c r="M104" s="163">
        <v>0</v>
      </c>
      <c r="N104" s="163">
        <v>157</v>
      </c>
      <c r="O104" s="163">
        <v>260</v>
      </c>
      <c r="P104" s="164">
        <f t="shared" si="47"/>
        <v>0.65605095541401282</v>
      </c>
      <c r="Q104" s="165">
        <f t="shared" si="42"/>
        <v>0.23222748815165883</v>
      </c>
      <c r="R104" s="164">
        <f t="shared" si="48"/>
        <v>7.7608372630034325E-5</v>
      </c>
      <c r="S104" s="163">
        <v>271</v>
      </c>
      <c r="T104" s="163">
        <v>89</v>
      </c>
      <c r="U104" s="163">
        <v>96</v>
      </c>
      <c r="V104" s="163">
        <v>168</v>
      </c>
      <c r="W104" s="163">
        <v>270</v>
      </c>
      <c r="X104" s="164">
        <f t="shared" si="49"/>
        <v>0.60714285714285721</v>
      </c>
      <c r="Y104" s="165">
        <f t="shared" si="43"/>
        <v>-3.6900369003689537E-3</v>
      </c>
      <c r="Z104" s="164">
        <f t="shared" si="44"/>
        <v>5.1667598656857714E-5</v>
      </c>
    </row>
    <row r="105" spans="1:26" x14ac:dyDescent="0.25">
      <c r="A105" s="167" t="s">
        <v>145</v>
      </c>
      <c r="B105" s="168" t="s">
        <v>145</v>
      </c>
      <c r="C105" s="169">
        <f>C97-SUM(C98:C104)</f>
        <v>1786</v>
      </c>
      <c r="D105" s="169">
        <f>D97-SUM(D98:D104)</f>
        <v>0</v>
      </c>
      <c r="E105" s="169">
        <f>E97-SUM(E98:E104)</f>
        <v>0</v>
      </c>
      <c r="F105" s="169">
        <f>F97-SUM(F98:F104)</f>
        <v>536</v>
      </c>
      <c r="G105" s="169">
        <f>G97-SUM(G98:G104)</f>
        <v>821</v>
      </c>
      <c r="H105" s="170">
        <f t="shared" si="45"/>
        <v>0.53171641791044766</v>
      </c>
      <c r="I105" s="171">
        <f t="shared" si="35"/>
        <v>-0.54031354983202684</v>
      </c>
      <c r="J105" s="170">
        <f t="shared" si="46"/>
        <v>1.1118574655608583E-3</v>
      </c>
      <c r="K105" s="169">
        <f>K97-SUM(K98:K104)</f>
        <v>5158</v>
      </c>
      <c r="L105" s="169">
        <f>L97-SUM(L98:L104)</f>
        <v>0</v>
      </c>
      <c r="M105" s="169">
        <f>M97-SUM(M98:M104)</f>
        <v>0</v>
      </c>
      <c r="N105" s="169">
        <f>N97-SUM(N98:N104)</f>
        <v>5551</v>
      </c>
      <c r="O105" s="169">
        <f>O97-SUM(O98:O104)</f>
        <v>7109</v>
      </c>
      <c r="P105" s="170">
        <f t="shared" si="47"/>
        <v>0.28067014952260849</v>
      </c>
      <c r="Q105" s="171">
        <f t="shared" si="42"/>
        <v>0.3782473827064754</v>
      </c>
      <c r="R105" s="170">
        <f t="shared" si="48"/>
        <v>2.1219920039496692E-3</v>
      </c>
      <c r="S105" s="169">
        <f>S97-SUM(S98:S104)</f>
        <v>6944</v>
      </c>
      <c r="T105" s="169">
        <f>T97-SUM(T98:T104)</f>
        <v>2568</v>
      </c>
      <c r="U105" s="169">
        <f>U97-SUM(U98:U104)</f>
        <v>3715</v>
      </c>
      <c r="V105" s="169">
        <f>V97-SUM(V98:V104)</f>
        <v>6087</v>
      </c>
      <c r="W105" s="169">
        <f>W97-SUM(W98:W104)</f>
        <v>7930</v>
      </c>
      <c r="X105" s="170">
        <f t="shared" si="49"/>
        <v>0.30277640873993761</v>
      </c>
      <c r="Y105" s="171">
        <f t="shared" si="43"/>
        <v>0.14199308755760365</v>
      </c>
      <c r="Z105" s="170">
        <f t="shared" si="44"/>
        <v>1.9994284271898587E-3</v>
      </c>
    </row>
    <row r="106" spans="1:26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  <c r="R106" s="151"/>
      <c r="S106" s="151"/>
      <c r="T106" s="151"/>
      <c r="U106" s="151"/>
      <c r="V106" s="151"/>
      <c r="W106" s="151"/>
      <c r="X106" s="151"/>
      <c r="Y106" s="151"/>
      <c r="Z106" s="151"/>
    </row>
    <row r="107" spans="1:26" x14ac:dyDescent="0.25">
      <c r="A107" s="1" t="s">
        <v>0</v>
      </c>
      <c r="B107" s="154" t="s">
        <v>68</v>
      </c>
      <c r="C107" s="176">
        <f>C108+C111</f>
        <v>0</v>
      </c>
      <c r="D107" s="176">
        <f>D108+D111</f>
        <v>0</v>
      </c>
      <c r="E107" s="176">
        <f>E108+E111</f>
        <v>0</v>
      </c>
      <c r="F107" s="176">
        <f>F108+F111</f>
        <v>0</v>
      </c>
      <c r="G107" s="176">
        <f>G108+G111</f>
        <v>0</v>
      </c>
      <c r="H107" s="177" t="str">
        <f>IFERROR(G107/F107-1,"-")</f>
        <v>-</v>
      </c>
      <c r="I107" s="177" t="str">
        <f t="shared" si="35"/>
        <v>-</v>
      </c>
      <c r="J107" s="177">
        <f>G107/G$9</f>
        <v>0</v>
      </c>
      <c r="K107" s="176">
        <f>K108+K111</f>
        <v>82594</v>
      </c>
      <c r="L107" s="176">
        <f>L108+L111</f>
        <v>0</v>
      </c>
      <c r="M107" s="176">
        <f>M108+M111</f>
        <v>0</v>
      </c>
      <c r="N107" s="176">
        <f>N108+N111</f>
        <v>0</v>
      </c>
      <c r="O107" s="176">
        <f>O108+O111</f>
        <v>0</v>
      </c>
      <c r="P107" s="177" t="str">
        <f>IFERROR(O107/N107-1,"-")</f>
        <v>-</v>
      </c>
      <c r="Q107" s="177">
        <f t="shared" si="42"/>
        <v>-1</v>
      </c>
      <c r="R107" s="177">
        <f>O107/O$9</f>
        <v>0</v>
      </c>
      <c r="S107" s="176">
        <f>S108+S111</f>
        <v>82594</v>
      </c>
      <c r="T107" s="176">
        <f>T108+T111</f>
        <v>63499</v>
      </c>
      <c r="U107" s="176">
        <f>U108+U111</f>
        <v>95997</v>
      </c>
      <c r="V107" s="176">
        <f>V108+V111</f>
        <v>169794</v>
      </c>
      <c r="W107" s="176">
        <f>W108+W111</f>
        <v>220761</v>
      </c>
      <c r="X107" s="177">
        <f>IFERROR(W107/V107-1,"-")</f>
        <v>0.3001696173009647</v>
      </c>
      <c r="Y107" s="177">
        <f t="shared" si="43"/>
        <v>1.6728454851441992</v>
      </c>
      <c r="Z107" s="177">
        <f t="shared" ref="Z107:Z119" si="50">U107/U$9</f>
        <v>5.166598404439969E-2</v>
      </c>
    </row>
    <row r="108" spans="1:26" x14ac:dyDescent="0.25">
      <c r="A108" s="1" t="s">
        <v>96</v>
      </c>
      <c r="B108" s="157" t="s">
        <v>97</v>
      </c>
      <c r="C108" s="158">
        <v>0</v>
      </c>
      <c r="D108" s="158">
        <v>0</v>
      </c>
      <c r="E108" s="158">
        <v>0</v>
      </c>
      <c r="F108" s="158">
        <v>0</v>
      </c>
      <c r="G108" s="158">
        <v>0</v>
      </c>
      <c r="H108" s="159" t="str">
        <f>IFERROR(G108/F108-1,"-")</f>
        <v>-</v>
      </c>
      <c r="I108" s="160" t="str">
        <f t="shared" si="35"/>
        <v>-</v>
      </c>
      <c r="J108" s="159">
        <f>G108/G$9</f>
        <v>0</v>
      </c>
      <c r="K108" s="158">
        <v>17569</v>
      </c>
      <c r="L108" s="158">
        <v>0</v>
      </c>
      <c r="M108" s="158">
        <v>0</v>
      </c>
      <c r="N108" s="158">
        <v>0</v>
      </c>
      <c r="O108" s="158">
        <v>0</v>
      </c>
      <c r="P108" s="159" t="str">
        <f>IFERROR(O108/N108-1,"-")</f>
        <v>-</v>
      </c>
      <c r="Q108" s="160">
        <f t="shared" si="42"/>
        <v>-1</v>
      </c>
      <c r="R108" s="159">
        <f>O108/O$9</f>
        <v>0</v>
      </c>
      <c r="S108" s="158">
        <v>17569</v>
      </c>
      <c r="T108" s="158">
        <v>28387</v>
      </c>
      <c r="U108" s="158">
        <v>39659</v>
      </c>
      <c r="V108" s="158">
        <v>41132</v>
      </c>
      <c r="W108" s="158">
        <v>48543</v>
      </c>
      <c r="X108" s="159">
        <f>IFERROR(W108/V108-1,"-")</f>
        <v>0.18017601867159394</v>
      </c>
      <c r="Y108" s="160">
        <f t="shared" si="43"/>
        <v>1.7629916329899253</v>
      </c>
      <c r="Z108" s="159">
        <f t="shared" si="50"/>
        <v>2.134463849096167E-2</v>
      </c>
    </row>
    <row r="109" spans="1:26" x14ac:dyDescent="0.25">
      <c r="A109" s="161" t="s">
        <v>103</v>
      </c>
      <c r="B109" s="162" t="s">
        <v>103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4" t="str">
        <f>IFERROR(G109/F109-1,"-")</f>
        <v>-</v>
      </c>
      <c r="I109" s="165" t="str">
        <f t="shared" si="35"/>
        <v>-</v>
      </c>
      <c r="J109" s="164">
        <f>G109/G$9</f>
        <v>0</v>
      </c>
      <c r="K109" s="163">
        <v>3028</v>
      </c>
      <c r="L109" s="163">
        <v>0</v>
      </c>
      <c r="M109" s="163">
        <v>0</v>
      </c>
      <c r="N109" s="163">
        <v>0</v>
      </c>
      <c r="O109" s="163">
        <v>0</v>
      </c>
      <c r="P109" s="164" t="str">
        <f>IFERROR(O109/N109-1,"-")</f>
        <v>-</v>
      </c>
      <c r="Q109" s="165">
        <f t="shared" si="42"/>
        <v>-1</v>
      </c>
      <c r="R109" s="164">
        <f>O109/O$9</f>
        <v>0</v>
      </c>
      <c r="S109" s="163">
        <v>3028</v>
      </c>
      <c r="T109" s="163">
        <v>3383</v>
      </c>
      <c r="U109" s="163">
        <v>20351</v>
      </c>
      <c r="V109" s="163">
        <v>11031</v>
      </c>
      <c r="W109" s="163">
        <v>14560</v>
      </c>
      <c r="X109" s="164">
        <f>IFERROR(W109/V109-1,"-")</f>
        <v>0.31991659867645716</v>
      </c>
      <c r="Y109" s="165">
        <f t="shared" si="43"/>
        <v>3.8084544253632764</v>
      </c>
      <c r="Z109" s="164">
        <f t="shared" si="50"/>
        <v>1.0952992711101161E-2</v>
      </c>
    </row>
    <row r="110" spans="1:26" x14ac:dyDescent="0.25">
      <c r="A110" s="161" t="s">
        <v>100</v>
      </c>
      <c r="B110" s="162" t="s">
        <v>100</v>
      </c>
      <c r="C110" s="163">
        <v>0</v>
      </c>
      <c r="D110" s="163">
        <v>0</v>
      </c>
      <c r="E110" s="163">
        <v>0</v>
      </c>
      <c r="F110" s="163">
        <v>0</v>
      </c>
      <c r="G110" s="163">
        <v>0</v>
      </c>
      <c r="H110" s="164" t="str">
        <f>IFERROR(G110/F110-1,"-")</f>
        <v>-</v>
      </c>
      <c r="I110" s="165" t="str">
        <f t="shared" si="35"/>
        <v>-</v>
      </c>
      <c r="J110" s="164">
        <f>G110/G$9</f>
        <v>0</v>
      </c>
      <c r="K110" s="163">
        <v>14541</v>
      </c>
      <c r="L110" s="163">
        <v>0</v>
      </c>
      <c r="M110" s="163">
        <v>0</v>
      </c>
      <c r="N110" s="163">
        <v>0</v>
      </c>
      <c r="O110" s="163">
        <v>0</v>
      </c>
      <c r="P110" s="164" t="str">
        <f>IFERROR(O110/N110-1,"-")</f>
        <v>-</v>
      </c>
      <c r="Q110" s="165">
        <f t="shared" si="42"/>
        <v>-1</v>
      </c>
      <c r="R110" s="164">
        <f>O110/O$9</f>
        <v>0</v>
      </c>
      <c r="S110" s="163">
        <v>14541</v>
      </c>
      <c r="T110" s="163">
        <v>25004</v>
      </c>
      <c r="U110" s="163">
        <v>19308</v>
      </c>
      <c r="V110" s="163">
        <v>30101</v>
      </c>
      <c r="W110" s="163">
        <v>33983</v>
      </c>
      <c r="X110" s="164">
        <f>IFERROR(W110/V110-1,"-")</f>
        <v>0.12896581508919969</v>
      </c>
      <c r="Y110" s="165">
        <f t="shared" si="43"/>
        <v>1.337046970634757</v>
      </c>
      <c r="Z110" s="164">
        <f t="shared" si="50"/>
        <v>1.0391645779860507E-2</v>
      </c>
    </row>
    <row r="111" spans="1:26" x14ac:dyDescent="0.25">
      <c r="A111" s="1" t="s">
        <v>146</v>
      </c>
      <c r="B111" s="157" t="s">
        <v>107</v>
      </c>
      <c r="C111" s="158">
        <v>0</v>
      </c>
      <c r="D111" s="158">
        <v>0</v>
      </c>
      <c r="E111" s="158">
        <v>0</v>
      </c>
      <c r="F111" s="158">
        <v>0</v>
      </c>
      <c r="G111" s="158">
        <v>0</v>
      </c>
      <c r="H111" s="159" t="str">
        <f>IFERROR(G111/F111-1,"-")</f>
        <v>-</v>
      </c>
      <c r="I111" s="160" t="str">
        <f t="shared" si="35"/>
        <v>-</v>
      </c>
      <c r="J111" s="159">
        <f>G111/G$9</f>
        <v>0</v>
      </c>
      <c r="K111" s="158">
        <v>65025</v>
      </c>
      <c r="L111" s="158">
        <v>0</v>
      </c>
      <c r="M111" s="158">
        <v>0</v>
      </c>
      <c r="N111" s="158">
        <v>0</v>
      </c>
      <c r="O111" s="158">
        <v>0</v>
      </c>
      <c r="P111" s="159" t="str">
        <f>IFERROR(O111/N111-1,"-")</f>
        <v>-</v>
      </c>
      <c r="Q111" s="160">
        <f t="shared" si="42"/>
        <v>-1</v>
      </c>
      <c r="R111" s="159">
        <f>O111/O$9</f>
        <v>0</v>
      </c>
      <c r="S111" s="158">
        <v>65025</v>
      </c>
      <c r="T111" s="158">
        <v>35112</v>
      </c>
      <c r="U111" s="158">
        <v>56338</v>
      </c>
      <c r="V111" s="158">
        <v>128662</v>
      </c>
      <c r="W111" s="158">
        <v>172218</v>
      </c>
      <c r="X111" s="159">
        <f>IFERROR(W111/V111-1,"-")</f>
        <v>0.3385304130201614</v>
      </c>
      <c r="Y111" s="160">
        <f t="shared" si="43"/>
        <v>1.648489042675894</v>
      </c>
      <c r="Z111" s="159">
        <f t="shared" si="50"/>
        <v>3.0321345553438021E-2</v>
      </c>
    </row>
    <row r="112" spans="1:26" x14ac:dyDescent="0.25">
      <c r="A112" s="161" t="s">
        <v>110</v>
      </c>
      <c r="B112" s="162" t="s">
        <v>110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4" t="str">
        <f t="shared" ref="H112:H119" si="51">IFERROR(G112/F112-1,"-")</f>
        <v>-</v>
      </c>
      <c r="I112" s="165" t="str">
        <f t="shared" si="35"/>
        <v>-</v>
      </c>
      <c r="J112" s="164">
        <f t="shared" ref="J112:J119" si="52">G112/G$9</f>
        <v>0</v>
      </c>
      <c r="K112" s="163">
        <v>36612</v>
      </c>
      <c r="L112" s="163">
        <v>0</v>
      </c>
      <c r="M112" s="163">
        <v>0</v>
      </c>
      <c r="N112" s="163">
        <v>0</v>
      </c>
      <c r="O112" s="163">
        <v>0</v>
      </c>
      <c r="P112" s="164" t="str">
        <f t="shared" ref="P112:P119" si="53">IFERROR(O112/N112-1,"-")</f>
        <v>-</v>
      </c>
      <c r="Q112" s="165">
        <f t="shared" si="42"/>
        <v>-1</v>
      </c>
      <c r="R112" s="164">
        <f t="shared" ref="R112:R119" si="54">O112/O$9</f>
        <v>0</v>
      </c>
      <c r="S112" s="163">
        <v>36612</v>
      </c>
      <c r="T112" s="163">
        <v>20258</v>
      </c>
      <c r="U112" s="163">
        <v>23009</v>
      </c>
      <c r="V112" s="163">
        <v>77726</v>
      </c>
      <c r="W112" s="163">
        <v>113230</v>
      </c>
      <c r="X112" s="164">
        <f t="shared" ref="X112:X119" si="55">IFERROR(W112/V112-1,"-")</f>
        <v>0.45678408769266388</v>
      </c>
      <c r="Y112" s="165">
        <f t="shared" si="43"/>
        <v>2.0927018463891622</v>
      </c>
      <c r="Z112" s="164">
        <f t="shared" si="50"/>
        <v>1.2383539348912908E-2</v>
      </c>
    </row>
    <row r="113" spans="1:26" x14ac:dyDescent="0.25">
      <c r="A113" s="161" t="s">
        <v>113</v>
      </c>
      <c r="B113" s="162" t="s">
        <v>113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4" t="str">
        <f t="shared" si="51"/>
        <v>-</v>
      </c>
      <c r="I113" s="165" t="str">
        <f t="shared" si="35"/>
        <v>-</v>
      </c>
      <c r="J113" s="164">
        <f t="shared" si="52"/>
        <v>0</v>
      </c>
      <c r="K113" s="163">
        <v>4407</v>
      </c>
      <c r="L113" s="163">
        <v>0</v>
      </c>
      <c r="M113" s="163">
        <v>0</v>
      </c>
      <c r="N113" s="163">
        <v>0</v>
      </c>
      <c r="O113" s="163">
        <v>0</v>
      </c>
      <c r="P113" s="164" t="str">
        <f t="shared" si="53"/>
        <v>-</v>
      </c>
      <c r="Q113" s="165">
        <f t="shared" si="42"/>
        <v>-1</v>
      </c>
      <c r="R113" s="164">
        <f t="shared" si="54"/>
        <v>0</v>
      </c>
      <c r="S113" s="163">
        <v>4407</v>
      </c>
      <c r="T113" s="163">
        <v>2717</v>
      </c>
      <c r="U113" s="163">
        <v>6854</v>
      </c>
      <c r="V113" s="163">
        <v>5917</v>
      </c>
      <c r="W113" s="163">
        <v>7594</v>
      </c>
      <c r="X113" s="164">
        <f t="shared" si="55"/>
        <v>0.28342065235761371</v>
      </c>
      <c r="Y113" s="165">
        <f t="shared" si="43"/>
        <v>0.72316768776945772</v>
      </c>
      <c r="Z113" s="164">
        <f t="shared" si="50"/>
        <v>3.6888512624385708E-3</v>
      </c>
    </row>
    <row r="114" spans="1:26" x14ac:dyDescent="0.25">
      <c r="A114" s="161" t="s">
        <v>116</v>
      </c>
      <c r="B114" s="162" t="s">
        <v>116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4" t="str">
        <f t="shared" si="51"/>
        <v>-</v>
      </c>
      <c r="I114" s="165" t="str">
        <f t="shared" si="35"/>
        <v>-</v>
      </c>
      <c r="J114" s="164">
        <f t="shared" si="52"/>
        <v>0</v>
      </c>
      <c r="K114" s="163">
        <v>8908</v>
      </c>
      <c r="L114" s="163">
        <v>0</v>
      </c>
      <c r="M114" s="163">
        <v>0</v>
      </c>
      <c r="N114" s="163">
        <v>0</v>
      </c>
      <c r="O114" s="163">
        <v>0</v>
      </c>
      <c r="P114" s="164" t="str">
        <f t="shared" si="53"/>
        <v>-</v>
      </c>
      <c r="Q114" s="165">
        <f t="shared" si="42"/>
        <v>-1</v>
      </c>
      <c r="R114" s="164">
        <f t="shared" si="54"/>
        <v>0</v>
      </c>
      <c r="S114" s="163">
        <v>8908</v>
      </c>
      <c r="T114" s="163">
        <v>1871</v>
      </c>
      <c r="U114" s="163">
        <v>6300</v>
      </c>
      <c r="V114" s="163">
        <v>8638</v>
      </c>
      <c r="W114" s="163">
        <v>12056</v>
      </c>
      <c r="X114" s="164">
        <f t="shared" si="55"/>
        <v>0.39569344755730484</v>
      </c>
      <c r="Y114" s="165">
        <f t="shared" si="43"/>
        <v>0.35339021104625057</v>
      </c>
      <c r="Z114" s="164">
        <f t="shared" si="50"/>
        <v>3.3906861618562874E-3</v>
      </c>
    </row>
    <row r="115" spans="1:26" x14ac:dyDescent="0.25">
      <c r="A115" s="161" t="s">
        <v>123</v>
      </c>
      <c r="B115" s="162" t="s">
        <v>123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4" t="str">
        <f t="shared" si="51"/>
        <v>-</v>
      </c>
      <c r="I115" s="165" t="str">
        <f t="shared" si="35"/>
        <v>-</v>
      </c>
      <c r="J115" s="164">
        <f t="shared" si="52"/>
        <v>0</v>
      </c>
      <c r="K115" s="163">
        <v>1114</v>
      </c>
      <c r="L115" s="163">
        <v>0</v>
      </c>
      <c r="M115" s="163">
        <v>0</v>
      </c>
      <c r="N115" s="163">
        <v>0</v>
      </c>
      <c r="O115" s="163">
        <v>0</v>
      </c>
      <c r="P115" s="164" t="str">
        <f t="shared" si="53"/>
        <v>-</v>
      </c>
      <c r="Q115" s="165">
        <f t="shared" si="42"/>
        <v>-1</v>
      </c>
      <c r="R115" s="164">
        <f t="shared" si="54"/>
        <v>0</v>
      </c>
      <c r="S115" s="163">
        <v>1114</v>
      </c>
      <c r="T115" s="163">
        <v>1133</v>
      </c>
      <c r="U115" s="163">
        <v>3529</v>
      </c>
      <c r="V115" s="163">
        <v>5894</v>
      </c>
      <c r="W115" s="163">
        <v>6032</v>
      </c>
      <c r="X115" s="164">
        <f t="shared" si="55"/>
        <v>2.3413640990838092E-2</v>
      </c>
      <c r="Y115" s="165">
        <f t="shared" si="43"/>
        <v>4.4147217235188512</v>
      </c>
      <c r="Z115" s="164">
        <f t="shared" si="50"/>
        <v>1.8993224547921967E-3</v>
      </c>
    </row>
    <row r="116" spans="1:26" x14ac:dyDescent="0.25">
      <c r="A116" s="161" t="s">
        <v>119</v>
      </c>
      <c r="B116" s="162" t="s">
        <v>119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4" t="str">
        <f t="shared" si="51"/>
        <v>-</v>
      </c>
      <c r="I116" s="165" t="str">
        <f t="shared" si="35"/>
        <v>-</v>
      </c>
      <c r="J116" s="164">
        <f t="shared" si="52"/>
        <v>0</v>
      </c>
      <c r="K116" s="163">
        <v>2915</v>
      </c>
      <c r="L116" s="163">
        <v>0</v>
      </c>
      <c r="M116" s="163">
        <v>0</v>
      </c>
      <c r="N116" s="163">
        <v>0</v>
      </c>
      <c r="O116" s="163">
        <v>0</v>
      </c>
      <c r="P116" s="164" t="str">
        <f t="shared" si="53"/>
        <v>-</v>
      </c>
      <c r="Q116" s="165">
        <f t="shared" si="42"/>
        <v>-1</v>
      </c>
      <c r="R116" s="164">
        <f t="shared" si="54"/>
        <v>0</v>
      </c>
      <c r="S116" s="163">
        <v>2915</v>
      </c>
      <c r="T116" s="163">
        <v>2557</v>
      </c>
      <c r="U116" s="163">
        <v>4170</v>
      </c>
      <c r="V116" s="163">
        <v>4317</v>
      </c>
      <c r="W116" s="163">
        <v>4916</v>
      </c>
      <c r="X116" s="164">
        <f t="shared" si="55"/>
        <v>0.1387537641880936</v>
      </c>
      <c r="Y116" s="165">
        <f t="shared" si="43"/>
        <v>0.68644939965694673</v>
      </c>
      <c r="Z116" s="164">
        <f t="shared" si="50"/>
        <v>2.244311316657257E-3</v>
      </c>
    </row>
    <row r="117" spans="1:26" x14ac:dyDescent="0.25">
      <c r="A117" s="161" t="s">
        <v>128</v>
      </c>
      <c r="B117" s="162" t="s">
        <v>128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4" t="str">
        <f t="shared" si="51"/>
        <v>-</v>
      </c>
      <c r="I117" s="165" t="str">
        <f t="shared" si="35"/>
        <v>-</v>
      </c>
      <c r="J117" s="164">
        <f t="shared" si="52"/>
        <v>0</v>
      </c>
      <c r="K117" s="163">
        <v>419</v>
      </c>
      <c r="L117" s="163">
        <v>0</v>
      </c>
      <c r="M117" s="163">
        <v>0</v>
      </c>
      <c r="N117" s="163">
        <v>0</v>
      </c>
      <c r="O117" s="163">
        <v>0</v>
      </c>
      <c r="P117" s="164" t="str">
        <f t="shared" si="53"/>
        <v>-</v>
      </c>
      <c r="Q117" s="165">
        <f t="shared" si="42"/>
        <v>-1</v>
      </c>
      <c r="R117" s="164">
        <f t="shared" si="54"/>
        <v>0</v>
      </c>
      <c r="S117" s="163">
        <v>419</v>
      </c>
      <c r="T117" s="163">
        <v>226</v>
      </c>
      <c r="U117" s="163">
        <v>308</v>
      </c>
      <c r="V117" s="163">
        <v>1123</v>
      </c>
      <c r="W117" s="163">
        <v>1300</v>
      </c>
      <c r="X117" s="164">
        <f t="shared" si="55"/>
        <v>0.15761353517364207</v>
      </c>
      <c r="Y117" s="165">
        <f t="shared" si="43"/>
        <v>2.1026252983293556</v>
      </c>
      <c r="Z117" s="164">
        <f t="shared" si="50"/>
        <v>1.6576687902408518E-4</v>
      </c>
    </row>
    <row r="118" spans="1:26" x14ac:dyDescent="0.25">
      <c r="A118" s="161" t="s">
        <v>131</v>
      </c>
      <c r="B118" s="162" t="s">
        <v>131</v>
      </c>
      <c r="C118" s="163">
        <v>0</v>
      </c>
      <c r="D118" s="163">
        <v>0</v>
      </c>
      <c r="E118" s="163">
        <v>0</v>
      </c>
      <c r="F118" s="163">
        <v>0</v>
      </c>
      <c r="G118" s="163">
        <v>0</v>
      </c>
      <c r="H118" s="164" t="str">
        <f t="shared" si="51"/>
        <v>-</v>
      </c>
      <c r="I118" s="165" t="str">
        <f t="shared" si="35"/>
        <v>-</v>
      </c>
      <c r="J118" s="164">
        <f t="shared" si="52"/>
        <v>0</v>
      </c>
      <c r="K118" s="163">
        <v>1123</v>
      </c>
      <c r="L118" s="163">
        <v>0</v>
      </c>
      <c r="M118" s="163">
        <v>0</v>
      </c>
      <c r="N118" s="163">
        <v>0</v>
      </c>
      <c r="O118" s="163">
        <v>0</v>
      </c>
      <c r="P118" s="164" t="str">
        <f t="shared" si="53"/>
        <v>-</v>
      </c>
      <c r="Q118" s="165">
        <f t="shared" si="42"/>
        <v>-1</v>
      </c>
      <c r="R118" s="164">
        <f t="shared" si="54"/>
        <v>0</v>
      </c>
      <c r="S118" s="163">
        <v>1123</v>
      </c>
      <c r="T118" s="163">
        <v>549</v>
      </c>
      <c r="U118" s="163">
        <v>470</v>
      </c>
      <c r="V118" s="163">
        <v>840</v>
      </c>
      <c r="W118" s="163">
        <v>770</v>
      </c>
      <c r="X118" s="164">
        <f t="shared" si="55"/>
        <v>-8.333333333333337E-2</v>
      </c>
      <c r="Y118" s="165">
        <f t="shared" si="43"/>
        <v>-0.31433659839715045</v>
      </c>
      <c r="Z118" s="164">
        <f t="shared" si="50"/>
        <v>2.5295595175753256E-4</v>
      </c>
    </row>
    <row r="119" spans="1:26" x14ac:dyDescent="0.25">
      <c r="A119" s="167" t="s">
        <v>145</v>
      </c>
      <c r="B119" s="168" t="s">
        <v>145</v>
      </c>
      <c r="C119" s="169">
        <f>C111-SUM(C112:C118)</f>
        <v>0</v>
      </c>
      <c r="D119" s="169">
        <f>D111-SUM(D112:D118)</f>
        <v>0</v>
      </c>
      <c r="E119" s="169">
        <f>E111-SUM(E112:E118)</f>
        <v>0</v>
      </c>
      <c r="F119" s="169">
        <f>F111-SUM(F112:F118)</f>
        <v>0</v>
      </c>
      <c r="G119" s="169">
        <f>G111-SUM(G112:G118)</f>
        <v>0</v>
      </c>
      <c r="H119" s="170" t="str">
        <f t="shared" si="51"/>
        <v>-</v>
      </c>
      <c r="I119" s="171" t="str">
        <f t="shared" si="35"/>
        <v>-</v>
      </c>
      <c r="J119" s="170">
        <f t="shared" si="52"/>
        <v>0</v>
      </c>
      <c r="K119" s="169">
        <f>K111-SUM(K112:K118)</f>
        <v>9527</v>
      </c>
      <c r="L119" s="169">
        <f>L111-SUM(L112:L118)</f>
        <v>0</v>
      </c>
      <c r="M119" s="169">
        <f>M111-SUM(M112:M118)</f>
        <v>0</v>
      </c>
      <c r="N119" s="169">
        <f>N111-SUM(N112:N118)</f>
        <v>0</v>
      </c>
      <c r="O119" s="169">
        <f>O111-SUM(O112:O118)</f>
        <v>0</v>
      </c>
      <c r="P119" s="170" t="str">
        <f t="shared" si="53"/>
        <v>-</v>
      </c>
      <c r="Q119" s="171">
        <f t="shared" si="42"/>
        <v>-1</v>
      </c>
      <c r="R119" s="170">
        <f t="shared" si="54"/>
        <v>0</v>
      </c>
      <c r="S119" s="169">
        <f>S111-SUM(S112:S118)</f>
        <v>9527</v>
      </c>
      <c r="T119" s="169">
        <f>T111-SUM(T112:T118)</f>
        <v>5801</v>
      </c>
      <c r="U119" s="169">
        <f>U111-SUM(U112:U118)</f>
        <v>11698</v>
      </c>
      <c r="V119" s="169">
        <f>V111-SUM(V112:V118)</f>
        <v>24207</v>
      </c>
      <c r="W119" s="169">
        <f>W111-SUM(W112:W118)</f>
        <v>26320</v>
      </c>
      <c r="X119" s="170">
        <f t="shared" si="55"/>
        <v>8.7288800760110696E-2</v>
      </c>
      <c r="Y119" s="171">
        <f t="shared" si="43"/>
        <v>1.7626745040411462</v>
      </c>
      <c r="Z119" s="170">
        <f t="shared" si="50"/>
        <v>6.295912177999183E-3</v>
      </c>
    </row>
    <row r="120" spans="1:26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  <c r="R120" s="151"/>
      <c r="S120" s="151"/>
      <c r="T120" s="151"/>
      <c r="U120" s="151"/>
      <c r="V120" s="151"/>
      <c r="W120" s="151"/>
      <c r="X120" s="151"/>
      <c r="Y120" s="151"/>
      <c r="Z120" s="151"/>
    </row>
    <row r="121" spans="1:26" x14ac:dyDescent="0.25">
      <c r="A121" s="1" t="s">
        <v>0</v>
      </c>
      <c r="B121" s="154" t="s">
        <v>68</v>
      </c>
      <c r="C121" s="176">
        <f>C122+C125</f>
        <v>109587</v>
      </c>
      <c r="D121" s="176">
        <f>D122+D125</f>
        <v>48728</v>
      </c>
      <c r="E121" s="176">
        <f>E122+E125</f>
        <v>61314</v>
      </c>
      <c r="F121" s="176">
        <f>F122+F125</f>
        <v>93434</v>
      </c>
      <c r="G121" s="176">
        <f>G122+G125</f>
        <v>93472</v>
      </c>
      <c r="H121" s="177">
        <f>IFERROR(G121/F121-1,"-")</f>
        <v>4.0670419761545951E-4</v>
      </c>
      <c r="I121" s="177">
        <f t="shared" si="35"/>
        <v>-0.14705211384562034</v>
      </c>
      <c r="J121" s="177">
        <f>G121/G$9</f>
        <v>0.12658652986711882</v>
      </c>
      <c r="K121" s="176">
        <f>K122+K125</f>
        <v>110828</v>
      </c>
      <c r="L121" s="176">
        <f>L122+L125</f>
        <v>54788</v>
      </c>
      <c r="M121" s="176">
        <f>M122+M125</f>
        <v>102944</v>
      </c>
      <c r="N121" s="176">
        <f>N122+N125</f>
        <v>135697</v>
      </c>
      <c r="O121" s="176">
        <f>O122+O125</f>
        <v>145637</v>
      </c>
      <c r="P121" s="177">
        <f>IFERROR(O121/N121-1,"-")</f>
        <v>7.3251435182796865E-2</v>
      </c>
      <c r="Q121" s="177">
        <f t="shared" si="42"/>
        <v>0.31408127909914452</v>
      </c>
      <c r="R121" s="177">
        <f>O121/O$9</f>
        <v>4.3471732941231953E-2</v>
      </c>
      <c r="S121" s="176">
        <f>S122+S125</f>
        <v>220415</v>
      </c>
      <c r="T121" s="176">
        <f>T122+T125</f>
        <v>103516</v>
      </c>
      <c r="U121" s="176">
        <f>U122+U125</f>
        <v>164258</v>
      </c>
      <c r="V121" s="176">
        <f>V122+V125</f>
        <v>229131</v>
      </c>
      <c r="W121" s="176">
        <f>W122+W125</f>
        <v>239109</v>
      </c>
      <c r="X121" s="177">
        <f>IFERROR(W121/V121-1,"-")</f>
        <v>4.3547141155059865E-2</v>
      </c>
      <c r="Y121" s="177">
        <f t="shared" si="43"/>
        <v>8.4812739604836374E-2</v>
      </c>
      <c r="Z121" s="177">
        <f t="shared" ref="Z121:Z133" si="56">U121/U$9</f>
        <v>8.8404337710188907E-2</v>
      </c>
    </row>
    <row r="122" spans="1:26" x14ac:dyDescent="0.25">
      <c r="A122" s="1" t="s">
        <v>96</v>
      </c>
      <c r="B122" s="157" t="s">
        <v>97</v>
      </c>
      <c r="C122" s="158">
        <v>50068</v>
      </c>
      <c r="D122" s="158">
        <v>23736</v>
      </c>
      <c r="E122" s="158">
        <v>32824</v>
      </c>
      <c r="F122" s="158">
        <v>51574</v>
      </c>
      <c r="G122" s="158">
        <v>60712</v>
      </c>
      <c r="H122" s="159">
        <f>IFERROR(G122/F122-1,"-")</f>
        <v>0.17718230115949907</v>
      </c>
      <c r="I122" s="160">
        <f t="shared" si="35"/>
        <v>0.21259087640808505</v>
      </c>
      <c r="J122" s="159">
        <f>G122/G$9</f>
        <v>8.2220573019647775E-2</v>
      </c>
      <c r="K122" s="158">
        <v>70074</v>
      </c>
      <c r="L122" s="158">
        <v>37835</v>
      </c>
      <c r="M122" s="158">
        <v>71733</v>
      </c>
      <c r="N122" s="158">
        <v>83312</v>
      </c>
      <c r="O122" s="158">
        <v>85718</v>
      </c>
      <c r="P122" s="159">
        <f>IFERROR(O122/N122-1,"-")</f>
        <v>2.8879393124639829E-2</v>
      </c>
      <c r="Q122" s="160">
        <f t="shared" si="42"/>
        <v>0.22324970745212203</v>
      </c>
      <c r="R122" s="159">
        <f>O122/O$9</f>
        <v>2.5586286481158776E-2</v>
      </c>
      <c r="S122" s="158">
        <v>120142</v>
      </c>
      <c r="T122" s="158">
        <v>61571</v>
      </c>
      <c r="U122" s="158">
        <v>104557</v>
      </c>
      <c r="V122" s="158">
        <v>134886</v>
      </c>
      <c r="W122" s="158">
        <v>146430</v>
      </c>
      <c r="X122" s="159">
        <f>IFERROR(W122/V122-1,"-")</f>
        <v>8.5583381522174262E-2</v>
      </c>
      <c r="Y122" s="160">
        <f t="shared" si="43"/>
        <v>0.21880774416939963</v>
      </c>
      <c r="Z122" s="159">
        <f t="shared" si="56"/>
        <v>5.6273011591302838E-2</v>
      </c>
    </row>
    <row r="123" spans="1:26" x14ac:dyDescent="0.25">
      <c r="A123" s="161" t="s">
        <v>103</v>
      </c>
      <c r="B123" s="162" t="s">
        <v>103</v>
      </c>
      <c r="C123" s="163">
        <v>24655</v>
      </c>
      <c r="D123" s="163">
        <v>11647</v>
      </c>
      <c r="E123" s="163">
        <v>15693</v>
      </c>
      <c r="F123" s="163">
        <v>29334</v>
      </c>
      <c r="G123" s="163">
        <v>29429</v>
      </c>
      <c r="H123" s="164">
        <f>IFERROR(G123/F123-1,"-")</f>
        <v>3.2385627599371691E-3</v>
      </c>
      <c r="I123" s="165">
        <f t="shared" si="35"/>
        <v>0.19363212330156165</v>
      </c>
      <c r="J123" s="164">
        <f>G123/G$9</f>
        <v>3.9854876192436661E-2</v>
      </c>
      <c r="K123" s="163">
        <v>36421</v>
      </c>
      <c r="L123" s="163">
        <v>16144</v>
      </c>
      <c r="M123" s="163">
        <v>37554</v>
      </c>
      <c r="N123" s="163">
        <v>40531</v>
      </c>
      <c r="O123" s="163">
        <v>36692</v>
      </c>
      <c r="P123" s="164">
        <f>IFERROR(O123/N123-1,"-")</f>
        <v>-9.4717623547408203E-2</v>
      </c>
      <c r="Q123" s="165">
        <f t="shared" si="42"/>
        <v>7.4407621976333438E-3</v>
      </c>
      <c r="R123" s="164">
        <f>O123/O$9</f>
        <v>1.0952332340543151E-2</v>
      </c>
      <c r="S123" s="163">
        <v>61076</v>
      </c>
      <c r="T123" s="163">
        <v>27791</v>
      </c>
      <c r="U123" s="163">
        <v>53247</v>
      </c>
      <c r="V123" s="163">
        <v>69865</v>
      </c>
      <c r="W123" s="163">
        <v>66121</v>
      </c>
      <c r="X123" s="164">
        <f>IFERROR(W123/V123-1,"-")</f>
        <v>-5.3589064624633198E-2</v>
      </c>
      <c r="Y123" s="165">
        <f t="shared" si="43"/>
        <v>8.2602004060514878E-2</v>
      </c>
      <c r="Z123" s="164">
        <f t="shared" si="56"/>
        <v>2.8657756517517737E-2</v>
      </c>
    </row>
    <row r="124" spans="1:26" x14ac:dyDescent="0.25">
      <c r="A124" s="161" t="s">
        <v>100</v>
      </c>
      <c r="B124" s="162" t="s">
        <v>100</v>
      </c>
      <c r="C124" s="163">
        <v>25413</v>
      </c>
      <c r="D124" s="163">
        <v>12089</v>
      </c>
      <c r="E124" s="163">
        <v>17131</v>
      </c>
      <c r="F124" s="163">
        <v>22240</v>
      </c>
      <c r="G124" s="163">
        <v>31283</v>
      </c>
      <c r="H124" s="164">
        <f>IFERROR(G124/F124-1,"-")</f>
        <v>0.40660971223021591</v>
      </c>
      <c r="I124" s="165">
        <f t="shared" si="35"/>
        <v>0.23098414197457995</v>
      </c>
      <c r="J124" s="164">
        <f>G124/G$9</f>
        <v>4.236569682721112E-2</v>
      </c>
      <c r="K124" s="163">
        <v>33653</v>
      </c>
      <c r="L124" s="163">
        <v>21691</v>
      </c>
      <c r="M124" s="163">
        <v>34179</v>
      </c>
      <c r="N124" s="163">
        <v>42781</v>
      </c>
      <c r="O124" s="163">
        <v>49026</v>
      </c>
      <c r="P124" s="164">
        <f>IFERROR(O124/N124-1,"-")</f>
        <v>0.14597601739089794</v>
      </c>
      <c r="Q124" s="165">
        <f t="shared" si="42"/>
        <v>0.45680919977416568</v>
      </c>
      <c r="R124" s="164">
        <f>O124/O$9</f>
        <v>1.4633954140615626E-2</v>
      </c>
      <c r="S124" s="163">
        <v>59066</v>
      </c>
      <c r="T124" s="163">
        <v>33780</v>
      </c>
      <c r="U124" s="163">
        <v>51310</v>
      </c>
      <c r="V124" s="163">
        <v>65021</v>
      </c>
      <c r="W124" s="163">
        <v>80309</v>
      </c>
      <c r="X124" s="164">
        <f>IFERROR(W124/V124-1,"-")</f>
        <v>0.23512403684963323</v>
      </c>
      <c r="Y124" s="165">
        <f t="shared" si="43"/>
        <v>0.3596485287644331</v>
      </c>
      <c r="Z124" s="164">
        <f t="shared" si="56"/>
        <v>2.7615255073785098E-2</v>
      </c>
    </row>
    <row r="125" spans="1:26" x14ac:dyDescent="0.25">
      <c r="A125" s="1" t="s">
        <v>146</v>
      </c>
      <c r="B125" s="157" t="s">
        <v>107</v>
      </c>
      <c r="C125" s="158">
        <v>59519</v>
      </c>
      <c r="D125" s="158">
        <v>24992</v>
      </c>
      <c r="E125" s="158">
        <v>28490</v>
      </c>
      <c r="F125" s="158">
        <v>41860</v>
      </c>
      <c r="G125" s="158">
        <v>32760</v>
      </c>
      <c r="H125" s="159">
        <f>IFERROR(G125/F125-1,"-")</f>
        <v>-0.21739130434782605</v>
      </c>
      <c r="I125" s="160">
        <f t="shared" si="35"/>
        <v>-0.44958752667215507</v>
      </c>
      <c r="J125" s="159">
        <f>G125/G$9</f>
        <v>4.4365956847471029E-2</v>
      </c>
      <c r="K125" s="158">
        <v>40754</v>
      </c>
      <c r="L125" s="158">
        <v>16953</v>
      </c>
      <c r="M125" s="158">
        <v>31211</v>
      </c>
      <c r="N125" s="158">
        <v>52385</v>
      </c>
      <c r="O125" s="158">
        <v>59919</v>
      </c>
      <c r="P125" s="159">
        <f>IFERROR(O125/N125-1,"-")</f>
        <v>0.14381979574305626</v>
      </c>
      <c r="Q125" s="160">
        <f t="shared" si="42"/>
        <v>0.47026058791775038</v>
      </c>
      <c r="R125" s="159">
        <f>O125/O$9</f>
        <v>1.788544646007318E-2</v>
      </c>
      <c r="S125" s="158">
        <v>100273</v>
      </c>
      <c r="T125" s="158">
        <v>41945</v>
      </c>
      <c r="U125" s="158">
        <v>59701</v>
      </c>
      <c r="V125" s="158">
        <v>94245</v>
      </c>
      <c r="W125" s="158">
        <v>92679</v>
      </c>
      <c r="X125" s="159">
        <f>IFERROR(W125/V125-1,"-")</f>
        <v>-1.6616266114913292E-2</v>
      </c>
      <c r="Y125" s="160">
        <f t="shared" si="43"/>
        <v>-7.5733248232325745E-2</v>
      </c>
      <c r="Z125" s="159">
        <f t="shared" si="56"/>
        <v>3.2131326118886069E-2</v>
      </c>
    </row>
    <row r="126" spans="1:26" x14ac:dyDescent="0.25">
      <c r="A126" s="161" t="s">
        <v>110</v>
      </c>
      <c r="B126" s="162" t="s">
        <v>110</v>
      </c>
      <c r="C126" s="163">
        <v>3118</v>
      </c>
      <c r="D126" s="163">
        <v>1440</v>
      </c>
      <c r="E126" s="163">
        <v>653</v>
      </c>
      <c r="F126" s="163">
        <v>2495</v>
      </c>
      <c r="G126" s="163">
        <v>3067</v>
      </c>
      <c r="H126" s="164">
        <f t="shared" ref="H126:H133" si="57">IFERROR(G126/F126-1,"-")</f>
        <v>0.22925851703406819</v>
      </c>
      <c r="I126" s="165">
        <f t="shared" si="35"/>
        <v>-1.6356638871071194E-2</v>
      </c>
      <c r="J126" s="164">
        <f t="shared" ref="J126:J133" si="58">G126/G$9</f>
        <v>4.1535527976554838E-3</v>
      </c>
      <c r="K126" s="163">
        <v>7342</v>
      </c>
      <c r="L126" s="163">
        <v>2501</v>
      </c>
      <c r="M126" s="163">
        <v>2683</v>
      </c>
      <c r="N126" s="163">
        <v>7422</v>
      </c>
      <c r="O126" s="163">
        <v>8579</v>
      </c>
      <c r="P126" s="164">
        <f t="shared" ref="P126:P133" si="59">IFERROR(O126/N126-1,"-")</f>
        <v>0.15588790083535442</v>
      </c>
      <c r="Q126" s="165">
        <f t="shared" si="42"/>
        <v>0.16848270226096429</v>
      </c>
      <c r="R126" s="164">
        <f t="shared" ref="R126:R133" si="60">O126/O$9</f>
        <v>2.560777803050248E-3</v>
      </c>
      <c r="S126" s="163">
        <v>10460</v>
      </c>
      <c r="T126" s="163">
        <v>3941</v>
      </c>
      <c r="U126" s="163">
        <v>3336</v>
      </c>
      <c r="V126" s="163">
        <v>9917</v>
      </c>
      <c r="W126" s="163">
        <v>11646</v>
      </c>
      <c r="X126" s="164">
        <f t="shared" ref="X126:X133" si="61">IFERROR(W126/V126-1,"-")</f>
        <v>0.17434708077039418</v>
      </c>
      <c r="Y126" s="165">
        <f t="shared" si="43"/>
        <v>0.11338432122370934</v>
      </c>
      <c r="Z126" s="164">
        <f t="shared" si="56"/>
        <v>1.7954490533258058E-3</v>
      </c>
    </row>
    <row r="127" spans="1:26" x14ac:dyDescent="0.25">
      <c r="A127" s="161" t="s">
        <v>113</v>
      </c>
      <c r="B127" s="162" t="s">
        <v>113</v>
      </c>
      <c r="C127" s="163">
        <v>4086</v>
      </c>
      <c r="D127" s="163">
        <v>1742</v>
      </c>
      <c r="E127" s="163">
        <v>2401</v>
      </c>
      <c r="F127" s="163">
        <v>4143</v>
      </c>
      <c r="G127" s="163">
        <v>4500</v>
      </c>
      <c r="H127" s="164">
        <f t="shared" si="57"/>
        <v>8.6169442433019494E-2</v>
      </c>
      <c r="I127" s="165">
        <f t="shared" si="35"/>
        <v>0.1013215859030836</v>
      </c>
      <c r="J127" s="164">
        <f t="shared" si="58"/>
        <v>6.0942248416855811E-3</v>
      </c>
      <c r="K127" s="163">
        <v>5464</v>
      </c>
      <c r="L127" s="163">
        <v>2311</v>
      </c>
      <c r="M127" s="163">
        <v>4913</v>
      </c>
      <c r="N127" s="163">
        <v>7118</v>
      </c>
      <c r="O127" s="163">
        <v>8816</v>
      </c>
      <c r="P127" s="164">
        <f t="shared" si="59"/>
        <v>0.23855015453779149</v>
      </c>
      <c r="Q127" s="165">
        <f t="shared" si="42"/>
        <v>0.61346998535871156</v>
      </c>
      <c r="R127" s="164">
        <f t="shared" si="60"/>
        <v>2.6315208196399328E-3</v>
      </c>
      <c r="S127" s="163">
        <v>9550</v>
      </c>
      <c r="T127" s="163">
        <v>4053</v>
      </c>
      <c r="U127" s="163">
        <v>7314</v>
      </c>
      <c r="V127" s="163">
        <v>11261</v>
      </c>
      <c r="W127" s="163">
        <v>13316</v>
      </c>
      <c r="X127" s="164">
        <f t="shared" si="61"/>
        <v>0.18248823372702239</v>
      </c>
      <c r="Y127" s="165">
        <f t="shared" si="43"/>
        <v>0.39434554973822</v>
      </c>
      <c r="Z127" s="164">
        <f t="shared" si="56"/>
        <v>3.936425172669347E-3</v>
      </c>
    </row>
    <row r="128" spans="1:26" x14ac:dyDescent="0.25">
      <c r="A128" s="161" t="s">
        <v>116</v>
      </c>
      <c r="B128" s="162" t="s">
        <v>116</v>
      </c>
      <c r="C128" s="163">
        <v>3044</v>
      </c>
      <c r="D128" s="163">
        <v>1315</v>
      </c>
      <c r="E128" s="163">
        <v>2102</v>
      </c>
      <c r="F128" s="163">
        <v>2821</v>
      </c>
      <c r="G128" s="163">
        <v>3000</v>
      </c>
      <c r="H128" s="164">
        <f t="shared" si="57"/>
        <v>6.3452676355902238E-2</v>
      </c>
      <c r="I128" s="165">
        <f t="shared" si="35"/>
        <v>-1.4454664914586024E-2</v>
      </c>
      <c r="J128" s="164">
        <f t="shared" si="58"/>
        <v>4.0628165611237207E-3</v>
      </c>
      <c r="K128" s="163">
        <v>3665</v>
      </c>
      <c r="L128" s="163">
        <v>1591</v>
      </c>
      <c r="M128" s="163">
        <v>5032</v>
      </c>
      <c r="N128" s="163">
        <v>5703</v>
      </c>
      <c r="O128" s="163">
        <v>5756</v>
      </c>
      <c r="P128" s="164">
        <f t="shared" si="59"/>
        <v>9.2933543748903169E-3</v>
      </c>
      <c r="Q128" s="165">
        <f t="shared" si="42"/>
        <v>0.57053206002728518</v>
      </c>
      <c r="R128" s="164">
        <f t="shared" si="60"/>
        <v>1.718129972532606E-3</v>
      </c>
      <c r="S128" s="163">
        <v>6709</v>
      </c>
      <c r="T128" s="163">
        <v>2906</v>
      </c>
      <c r="U128" s="163">
        <v>7134</v>
      </c>
      <c r="V128" s="163">
        <v>8524</v>
      </c>
      <c r="W128" s="163">
        <v>8756</v>
      </c>
      <c r="X128" s="164">
        <f t="shared" si="61"/>
        <v>2.7217268887846036E-2</v>
      </c>
      <c r="Y128" s="165">
        <f t="shared" si="43"/>
        <v>0.30511253540020866</v>
      </c>
      <c r="Z128" s="164">
        <f t="shared" si="56"/>
        <v>3.8395484251877391E-3</v>
      </c>
    </row>
    <row r="129" spans="1:26" x14ac:dyDescent="0.25">
      <c r="A129" s="161" t="s">
        <v>123</v>
      </c>
      <c r="B129" s="162" t="s">
        <v>123</v>
      </c>
      <c r="C129" s="163">
        <v>820</v>
      </c>
      <c r="D129" s="163">
        <v>369</v>
      </c>
      <c r="E129" s="163">
        <v>359</v>
      </c>
      <c r="F129" s="163">
        <v>801</v>
      </c>
      <c r="G129" s="163">
        <v>649</v>
      </c>
      <c r="H129" s="164">
        <f t="shared" si="57"/>
        <v>-0.18976279650436956</v>
      </c>
      <c r="I129" s="165">
        <f t="shared" si="35"/>
        <v>-0.20853658536585362</v>
      </c>
      <c r="J129" s="164">
        <f t="shared" si="58"/>
        <v>8.7892264938976492E-4</v>
      </c>
      <c r="K129" s="163">
        <v>1046</v>
      </c>
      <c r="L129" s="163">
        <v>415</v>
      </c>
      <c r="M129" s="163">
        <v>974</v>
      </c>
      <c r="N129" s="163">
        <v>1772</v>
      </c>
      <c r="O129" s="163">
        <v>1988</v>
      </c>
      <c r="P129" s="164">
        <f t="shared" si="59"/>
        <v>0.12189616252821667</v>
      </c>
      <c r="Q129" s="165">
        <f t="shared" si="42"/>
        <v>0.9005736137667304</v>
      </c>
      <c r="R129" s="164">
        <f t="shared" si="60"/>
        <v>5.9340555687887784E-4</v>
      </c>
      <c r="S129" s="163">
        <v>1866</v>
      </c>
      <c r="T129" s="163">
        <v>784</v>
      </c>
      <c r="U129" s="163">
        <v>1333</v>
      </c>
      <c r="V129" s="163">
        <v>2573</v>
      </c>
      <c r="W129" s="163">
        <v>2637</v>
      </c>
      <c r="X129" s="164">
        <f t="shared" si="61"/>
        <v>2.4873688301593422E-2</v>
      </c>
      <c r="Y129" s="165">
        <f t="shared" si="43"/>
        <v>0.41318327974276525</v>
      </c>
      <c r="Z129" s="164">
        <f t="shared" si="56"/>
        <v>7.1742613551657643E-4</v>
      </c>
    </row>
    <row r="130" spans="1:26" x14ac:dyDescent="0.25">
      <c r="A130" s="161" t="s">
        <v>119</v>
      </c>
      <c r="B130" s="162" t="s">
        <v>119</v>
      </c>
      <c r="C130" s="163">
        <v>664</v>
      </c>
      <c r="D130" s="163">
        <v>323</v>
      </c>
      <c r="E130" s="163">
        <v>312</v>
      </c>
      <c r="F130" s="163">
        <v>635</v>
      </c>
      <c r="G130" s="163">
        <v>526</v>
      </c>
      <c r="H130" s="164">
        <f t="shared" si="57"/>
        <v>-0.1716535433070866</v>
      </c>
      <c r="I130" s="165">
        <f t="shared" si="35"/>
        <v>-0.20783132530120485</v>
      </c>
      <c r="J130" s="164">
        <f t="shared" si="58"/>
        <v>7.123471703836924E-4</v>
      </c>
      <c r="K130" s="163">
        <v>820</v>
      </c>
      <c r="L130" s="163">
        <v>489</v>
      </c>
      <c r="M130" s="163">
        <v>1045</v>
      </c>
      <c r="N130" s="163">
        <v>1201</v>
      </c>
      <c r="O130" s="163">
        <v>1408</v>
      </c>
      <c r="P130" s="164">
        <f t="shared" si="59"/>
        <v>0.17235636969192347</v>
      </c>
      <c r="Q130" s="165">
        <f t="shared" si="42"/>
        <v>0.71707317073170729</v>
      </c>
      <c r="R130" s="164">
        <f t="shared" si="60"/>
        <v>4.2027918716572434E-4</v>
      </c>
      <c r="S130" s="163">
        <v>1484</v>
      </c>
      <c r="T130" s="163">
        <v>812</v>
      </c>
      <c r="U130" s="163">
        <v>1357</v>
      </c>
      <c r="V130" s="163">
        <v>1836</v>
      </c>
      <c r="W130" s="163">
        <v>1934</v>
      </c>
      <c r="X130" s="164">
        <f t="shared" si="61"/>
        <v>5.3376906318082895E-2</v>
      </c>
      <c r="Y130" s="165">
        <f t="shared" si="43"/>
        <v>0.30323450134770891</v>
      </c>
      <c r="Z130" s="164">
        <f t="shared" si="56"/>
        <v>7.3034303518079084E-4</v>
      </c>
    </row>
    <row r="131" spans="1:26" x14ac:dyDescent="0.25">
      <c r="A131" s="161" t="s">
        <v>128</v>
      </c>
      <c r="B131" s="162" t="s">
        <v>128</v>
      </c>
      <c r="C131" s="163">
        <v>425</v>
      </c>
      <c r="D131" s="163">
        <v>186</v>
      </c>
      <c r="E131" s="163">
        <v>123</v>
      </c>
      <c r="F131" s="163">
        <v>250</v>
      </c>
      <c r="G131" s="163">
        <v>203</v>
      </c>
      <c r="H131" s="164">
        <f t="shared" si="57"/>
        <v>-0.18799999999999994</v>
      </c>
      <c r="I131" s="165">
        <f t="shared" si="35"/>
        <v>-0.52235294117647058</v>
      </c>
      <c r="J131" s="164">
        <f t="shared" si="58"/>
        <v>2.749172539693718E-4</v>
      </c>
      <c r="K131" s="163">
        <v>1198</v>
      </c>
      <c r="L131" s="163">
        <v>492</v>
      </c>
      <c r="M131" s="163">
        <v>432</v>
      </c>
      <c r="N131" s="163">
        <v>825</v>
      </c>
      <c r="O131" s="163">
        <v>1138</v>
      </c>
      <c r="P131" s="164">
        <f t="shared" si="59"/>
        <v>0.37939393939393939</v>
      </c>
      <c r="Q131" s="165">
        <f t="shared" si="42"/>
        <v>-5.0083472454090172E-2</v>
      </c>
      <c r="R131" s="164">
        <f t="shared" si="60"/>
        <v>3.3968587712684251E-4</v>
      </c>
      <c r="S131" s="163">
        <v>1623</v>
      </c>
      <c r="T131" s="163">
        <v>678</v>
      </c>
      <c r="U131" s="163">
        <v>555</v>
      </c>
      <c r="V131" s="163">
        <v>1075</v>
      </c>
      <c r="W131" s="163">
        <v>1341</v>
      </c>
      <c r="X131" s="164">
        <f t="shared" si="61"/>
        <v>0.24744186046511629</v>
      </c>
      <c r="Y131" s="165">
        <f t="shared" si="43"/>
        <v>-0.17375231053604434</v>
      </c>
      <c r="Z131" s="164">
        <f t="shared" si="56"/>
        <v>2.9870330473495866E-4</v>
      </c>
    </row>
    <row r="132" spans="1:26" x14ac:dyDescent="0.25">
      <c r="A132" s="161" t="s">
        <v>131</v>
      </c>
      <c r="B132" s="162" t="s">
        <v>131</v>
      </c>
      <c r="C132" s="163">
        <v>495</v>
      </c>
      <c r="D132" s="163">
        <v>210</v>
      </c>
      <c r="E132" s="163">
        <v>177</v>
      </c>
      <c r="F132" s="163">
        <v>253</v>
      </c>
      <c r="G132" s="163">
        <v>358</v>
      </c>
      <c r="H132" s="164">
        <f t="shared" si="57"/>
        <v>0.41501976284584985</v>
      </c>
      <c r="I132" s="165">
        <f t="shared" si="35"/>
        <v>-0.27676767676767677</v>
      </c>
      <c r="J132" s="164">
        <f t="shared" si="58"/>
        <v>4.8482944296076403E-4</v>
      </c>
      <c r="K132" s="163">
        <v>2186</v>
      </c>
      <c r="L132" s="163">
        <v>887</v>
      </c>
      <c r="M132" s="163">
        <v>742</v>
      </c>
      <c r="N132" s="163">
        <v>1632</v>
      </c>
      <c r="O132" s="163">
        <v>2097</v>
      </c>
      <c r="P132" s="164">
        <f t="shared" si="59"/>
        <v>0.28492647058823528</v>
      </c>
      <c r="Q132" s="165">
        <f t="shared" si="42"/>
        <v>-4.0713632204940509E-2</v>
      </c>
      <c r="R132" s="164">
        <f t="shared" si="60"/>
        <v>6.2594137463531526E-4</v>
      </c>
      <c r="S132" s="163">
        <v>2681</v>
      </c>
      <c r="T132" s="163">
        <v>1097</v>
      </c>
      <c r="U132" s="163">
        <v>919</v>
      </c>
      <c r="V132" s="163">
        <v>1885</v>
      </c>
      <c r="W132" s="163">
        <v>2455</v>
      </c>
      <c r="X132" s="164">
        <f t="shared" si="61"/>
        <v>0.3023872679045092</v>
      </c>
      <c r="Y132" s="165">
        <f t="shared" si="43"/>
        <v>-8.4296904140246154E-2</v>
      </c>
      <c r="Z132" s="164">
        <f t="shared" si="56"/>
        <v>4.9460961630887754E-4</v>
      </c>
    </row>
    <row r="133" spans="1:26" x14ac:dyDescent="0.25">
      <c r="A133" s="167" t="s">
        <v>145</v>
      </c>
      <c r="B133" s="168" t="s">
        <v>145</v>
      </c>
      <c r="C133" s="169">
        <f>C125-SUM(C126:C132)</f>
        <v>46867</v>
      </c>
      <c r="D133" s="169">
        <f>D125-SUM(D126:D132)</f>
        <v>19407</v>
      </c>
      <c r="E133" s="169">
        <f>E125-SUM(E126:E132)</f>
        <v>22363</v>
      </c>
      <c r="F133" s="169">
        <f>F125-SUM(F126:F132)</f>
        <v>30462</v>
      </c>
      <c r="G133" s="169">
        <f>G125-SUM(G126:G132)</f>
        <v>20457</v>
      </c>
      <c r="H133" s="170">
        <f t="shared" si="57"/>
        <v>-0.32844199330313173</v>
      </c>
      <c r="I133" s="171">
        <f t="shared" si="35"/>
        <v>-0.56350950562229285</v>
      </c>
      <c r="J133" s="170">
        <f t="shared" si="58"/>
        <v>2.7704346130302652E-2</v>
      </c>
      <c r="K133" s="169">
        <f>K125-SUM(K126:K132)</f>
        <v>19033</v>
      </c>
      <c r="L133" s="169">
        <f>L125-SUM(L126:L132)</f>
        <v>8267</v>
      </c>
      <c r="M133" s="169">
        <f>M125-SUM(M126:M132)</f>
        <v>15390</v>
      </c>
      <c r="N133" s="169">
        <f>N125-SUM(N126:N132)</f>
        <v>26712</v>
      </c>
      <c r="O133" s="169">
        <f>O125-SUM(O126:O132)</f>
        <v>30137</v>
      </c>
      <c r="P133" s="170">
        <f t="shared" si="59"/>
        <v>0.12821952680443238</v>
      </c>
      <c r="Q133" s="171">
        <f t="shared" si="42"/>
        <v>0.58340776545999051</v>
      </c>
      <c r="R133" s="170">
        <f t="shared" si="60"/>
        <v>8.9957058690436319E-3</v>
      </c>
      <c r="S133" s="169">
        <f>S125-SUM(S126:S132)</f>
        <v>65900</v>
      </c>
      <c r="T133" s="169">
        <f>T125-SUM(T126:T132)</f>
        <v>27674</v>
      </c>
      <c r="U133" s="169">
        <f>U125-SUM(U126:U132)</f>
        <v>37753</v>
      </c>
      <c r="V133" s="169">
        <f>V125-SUM(V126:V132)</f>
        <v>57174</v>
      </c>
      <c r="W133" s="169">
        <f>W125-SUM(W126:W132)</f>
        <v>50594</v>
      </c>
      <c r="X133" s="170">
        <f t="shared" si="61"/>
        <v>-0.11508727743379854</v>
      </c>
      <c r="Y133" s="171">
        <f t="shared" si="43"/>
        <v>-0.23226100151745066</v>
      </c>
      <c r="Z133" s="170">
        <f t="shared" si="56"/>
        <v>2.0318821375961974E-2</v>
      </c>
    </row>
    <row r="134" spans="1:26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  <c r="Y134" s="151"/>
      <c r="Z134" s="151"/>
    </row>
    <row r="135" spans="1:26" x14ac:dyDescent="0.25">
      <c r="A135" s="1" t="s">
        <v>0</v>
      </c>
      <c r="B135" s="154" t="s">
        <v>68</v>
      </c>
      <c r="C135" s="176">
        <f>C136+C139</f>
        <v>29854</v>
      </c>
      <c r="D135" s="176">
        <f>D136+D139</f>
        <v>0</v>
      </c>
      <c r="E135" s="176">
        <f>E136+E139</f>
        <v>29237</v>
      </c>
      <c r="F135" s="176">
        <f>F136+F139</f>
        <v>47385</v>
      </c>
      <c r="G135" s="176">
        <f>G136+G139</f>
        <v>49008</v>
      </c>
      <c r="H135" s="177">
        <f>IFERROR(G135/F135-1,"-")</f>
        <v>3.4251345362456442E-2</v>
      </c>
      <c r="I135" s="177">
        <f t="shared" si="35"/>
        <v>0.64158906679171968</v>
      </c>
      <c r="J135" s="177">
        <f>G135/G$9</f>
        <v>6.6370171342517104E-2</v>
      </c>
      <c r="K135" s="176">
        <f>K136+K139</f>
        <v>149743</v>
      </c>
      <c r="L135" s="176">
        <f>L136+L139</f>
        <v>0</v>
      </c>
      <c r="M135" s="176">
        <f>M136+M139</f>
        <v>87353</v>
      </c>
      <c r="N135" s="176">
        <f>N136+N139</f>
        <v>163913</v>
      </c>
      <c r="O135" s="176">
        <f>O136+O139</f>
        <v>180038</v>
      </c>
      <c r="P135" s="177">
        <f>IFERROR(O135/N135-1,"-")</f>
        <v>9.8375357659246099E-2</v>
      </c>
      <c r="Q135" s="177">
        <f t="shared" si="42"/>
        <v>0.20231329678181953</v>
      </c>
      <c r="R135" s="177">
        <f>O135/O$9</f>
        <v>5.3740216121408148E-2</v>
      </c>
      <c r="S135" s="176">
        <f>S136+S139</f>
        <v>179597</v>
      </c>
      <c r="T135" s="176">
        <f>T136+T139</f>
        <v>77095</v>
      </c>
      <c r="U135" s="176">
        <f>U136+U139</f>
        <v>116590</v>
      </c>
      <c r="V135" s="176">
        <f>V136+V139</f>
        <v>211298</v>
      </c>
      <c r="W135" s="176">
        <f>W136+W139</f>
        <v>229046</v>
      </c>
      <c r="X135" s="177">
        <f>IFERROR(W135/V135-1,"-")</f>
        <v>8.3995115902658846E-2</v>
      </c>
      <c r="Y135" s="177">
        <f t="shared" si="43"/>
        <v>0.27533310690044943</v>
      </c>
      <c r="Z135" s="177">
        <f t="shared" ref="Z135:Z147" si="62">U135/U$9</f>
        <v>6.2749222160448342E-2</v>
      </c>
    </row>
    <row r="136" spans="1:26" x14ac:dyDescent="0.25">
      <c r="A136" s="1" t="s">
        <v>96</v>
      </c>
      <c r="B136" s="157" t="s">
        <v>97</v>
      </c>
      <c r="C136" s="158">
        <v>8311</v>
      </c>
      <c r="D136" s="158">
        <v>0</v>
      </c>
      <c r="E136" s="158">
        <v>9339</v>
      </c>
      <c r="F136" s="158">
        <v>5486</v>
      </c>
      <c r="G136" s="158">
        <v>7999</v>
      </c>
      <c r="H136" s="159">
        <f>IFERROR(G136/F136-1,"-")</f>
        <v>0.45807510025519504</v>
      </c>
      <c r="I136" s="160">
        <f t="shared" si="35"/>
        <v>-3.7540608831668876E-2</v>
      </c>
      <c r="J136" s="159">
        <f>G136/G$9</f>
        <v>1.0832823224142881E-2</v>
      </c>
      <c r="K136" s="158">
        <v>26862</v>
      </c>
      <c r="L136" s="158">
        <v>0</v>
      </c>
      <c r="M136" s="158">
        <v>28431</v>
      </c>
      <c r="N136" s="158">
        <v>15843</v>
      </c>
      <c r="O136" s="158">
        <v>15164</v>
      </c>
      <c r="P136" s="159">
        <f>IFERROR(O136/N136-1,"-")</f>
        <v>-4.2858044562267272E-2</v>
      </c>
      <c r="Q136" s="160">
        <f t="shared" si="42"/>
        <v>-0.43548507184870822</v>
      </c>
      <c r="R136" s="159">
        <f>O136/O$9</f>
        <v>4.526359086776309E-3</v>
      </c>
      <c r="S136" s="158">
        <v>35173</v>
      </c>
      <c r="T136" s="158">
        <v>22432</v>
      </c>
      <c r="U136" s="158">
        <v>37770</v>
      </c>
      <c r="V136" s="158">
        <v>21329</v>
      </c>
      <c r="W136" s="158">
        <v>23163</v>
      </c>
      <c r="X136" s="159">
        <f>IFERROR(W136/V136-1,"-")</f>
        <v>8.5986215950114797E-2</v>
      </c>
      <c r="Y136" s="160">
        <f t="shared" si="43"/>
        <v>-0.34145509339550228</v>
      </c>
      <c r="Z136" s="159">
        <f t="shared" si="62"/>
        <v>2.0327970846557457E-2</v>
      </c>
    </row>
    <row r="137" spans="1:26" x14ac:dyDescent="0.25">
      <c r="A137" s="161" t="s">
        <v>103</v>
      </c>
      <c r="B137" s="162" t="s">
        <v>103</v>
      </c>
      <c r="C137" s="163">
        <v>8311</v>
      </c>
      <c r="D137" s="163">
        <v>0</v>
      </c>
      <c r="E137" s="163">
        <v>9339</v>
      </c>
      <c r="F137" s="163">
        <v>5415</v>
      </c>
      <c r="G137" s="163">
        <v>7999</v>
      </c>
      <c r="H137" s="164">
        <f>IFERROR(G137/F137-1,"-")</f>
        <v>0.47719298245614028</v>
      </c>
      <c r="I137" s="165">
        <f t="shared" si="35"/>
        <v>-3.7540608831668876E-2</v>
      </c>
      <c r="J137" s="164">
        <f>G137/G$9</f>
        <v>1.0832823224142881E-2</v>
      </c>
      <c r="K137" s="163">
        <v>8866</v>
      </c>
      <c r="L137" s="163">
        <v>0</v>
      </c>
      <c r="M137" s="163">
        <v>20185</v>
      </c>
      <c r="N137" s="163">
        <v>9264</v>
      </c>
      <c r="O137" s="163">
        <v>6639</v>
      </c>
      <c r="P137" s="164">
        <f>IFERROR(O137/N137-1,"-")</f>
        <v>-0.28335492227979275</v>
      </c>
      <c r="Q137" s="165">
        <f t="shared" si="42"/>
        <v>-0.25118429957139632</v>
      </c>
      <c r="R137" s="164">
        <f>O137/O$9</f>
        <v>1.981699945733838E-3</v>
      </c>
      <c r="S137" s="163">
        <v>17177</v>
      </c>
      <c r="T137" s="163">
        <v>16366</v>
      </c>
      <c r="U137" s="163">
        <v>29524</v>
      </c>
      <c r="V137" s="163">
        <v>14679</v>
      </c>
      <c r="W137" s="163">
        <v>14638</v>
      </c>
      <c r="X137" s="164">
        <f>IFERROR(W137/V137-1,"-")</f>
        <v>-2.7931057973976658E-3</v>
      </c>
      <c r="Y137" s="165">
        <f t="shared" si="43"/>
        <v>-0.14781393724166036</v>
      </c>
      <c r="Z137" s="164">
        <f t="shared" si="62"/>
        <v>1.5889939403594452E-2</v>
      </c>
    </row>
    <row r="138" spans="1:26" x14ac:dyDescent="0.25">
      <c r="A138" s="161" t="s">
        <v>100</v>
      </c>
      <c r="B138" s="162" t="s">
        <v>100</v>
      </c>
      <c r="C138" s="163">
        <v>0</v>
      </c>
      <c r="D138" s="163">
        <v>0</v>
      </c>
      <c r="E138" s="163">
        <v>0</v>
      </c>
      <c r="F138" s="163">
        <v>71</v>
      </c>
      <c r="G138" s="163">
        <v>0</v>
      </c>
      <c r="H138" s="164">
        <f>IFERROR(G138/F138-1,"-")</f>
        <v>-1</v>
      </c>
      <c r="I138" s="165" t="str">
        <f t="shared" ref="I138:I161" si="63">IFERROR(G138/C138-1,"-")</f>
        <v>-</v>
      </c>
      <c r="J138" s="164">
        <f>G138/G$9</f>
        <v>0</v>
      </c>
      <c r="K138" s="163">
        <v>17996</v>
      </c>
      <c r="L138" s="163">
        <v>0</v>
      </c>
      <c r="M138" s="163">
        <v>8246</v>
      </c>
      <c r="N138" s="163">
        <v>6579</v>
      </c>
      <c r="O138" s="163">
        <v>8525</v>
      </c>
      <c r="P138" s="164">
        <f>IFERROR(O138/N138-1,"-")</f>
        <v>0.29578963368293043</v>
      </c>
      <c r="Q138" s="165">
        <f t="shared" si="42"/>
        <v>-0.52628361858190709</v>
      </c>
      <c r="R138" s="164">
        <f>O138/O$9</f>
        <v>2.5446591410424714E-3</v>
      </c>
      <c r="S138" s="163">
        <v>17996</v>
      </c>
      <c r="T138" s="163">
        <v>6066</v>
      </c>
      <c r="U138" s="163">
        <v>8246</v>
      </c>
      <c r="V138" s="163">
        <v>6650</v>
      </c>
      <c r="W138" s="163">
        <v>8525</v>
      </c>
      <c r="X138" s="164">
        <f>IFERROR(W138/V138-1,"-")</f>
        <v>0.28195488721804507</v>
      </c>
      <c r="Y138" s="165">
        <f t="shared" si="43"/>
        <v>-0.52628361858190709</v>
      </c>
      <c r="Z138" s="164">
        <f t="shared" si="62"/>
        <v>4.4380314429630077E-3</v>
      </c>
    </row>
    <row r="139" spans="1:26" x14ac:dyDescent="0.25">
      <c r="A139" s="1" t="s">
        <v>146</v>
      </c>
      <c r="B139" s="157" t="s">
        <v>107</v>
      </c>
      <c r="C139" s="158">
        <v>21543</v>
      </c>
      <c r="D139" s="158">
        <v>0</v>
      </c>
      <c r="E139" s="158">
        <v>19898</v>
      </c>
      <c r="F139" s="158">
        <v>41899</v>
      </c>
      <c r="G139" s="158">
        <v>41009</v>
      </c>
      <c r="H139" s="159">
        <f>IFERROR(G139/F139-1,"-")</f>
        <v>-2.1241557077734563E-2</v>
      </c>
      <c r="I139" s="160">
        <f t="shared" si="63"/>
        <v>0.90358817249222478</v>
      </c>
      <c r="J139" s="159">
        <f>G139/G$9</f>
        <v>5.553734811837422E-2</v>
      </c>
      <c r="K139" s="158">
        <v>122881</v>
      </c>
      <c r="L139" s="158">
        <v>0</v>
      </c>
      <c r="M139" s="158">
        <v>58922</v>
      </c>
      <c r="N139" s="158">
        <v>148070</v>
      </c>
      <c r="O139" s="158">
        <v>164874</v>
      </c>
      <c r="P139" s="159">
        <f>IFERROR(O139/N139-1,"-")</f>
        <v>0.11348686432092925</v>
      </c>
      <c r="Q139" s="160">
        <f t="shared" si="42"/>
        <v>0.34173712779030119</v>
      </c>
      <c r="R139" s="159">
        <f>O139/O$9</f>
        <v>4.9213857034631839E-2</v>
      </c>
      <c r="S139" s="158">
        <v>144424</v>
      </c>
      <c r="T139" s="158">
        <v>54663</v>
      </c>
      <c r="U139" s="158">
        <v>78820</v>
      </c>
      <c r="V139" s="158">
        <v>189969</v>
      </c>
      <c r="W139" s="158">
        <v>205883</v>
      </c>
      <c r="X139" s="159">
        <f>IFERROR(W139/V139-1,"-")</f>
        <v>8.3771562728655713E-2</v>
      </c>
      <c r="Y139" s="160">
        <f t="shared" si="43"/>
        <v>0.42554561568714333</v>
      </c>
      <c r="Z139" s="159">
        <f t="shared" si="62"/>
        <v>4.2421251313890886E-2</v>
      </c>
    </row>
    <row r="140" spans="1:26" x14ac:dyDescent="0.25">
      <c r="A140" s="161" t="s">
        <v>110</v>
      </c>
      <c r="B140" s="162" t="s">
        <v>110</v>
      </c>
      <c r="C140" s="163">
        <v>12618</v>
      </c>
      <c r="D140" s="163">
        <v>0</v>
      </c>
      <c r="E140" s="163">
        <v>8616</v>
      </c>
      <c r="F140" s="163">
        <v>22074</v>
      </c>
      <c r="G140" s="163">
        <v>20929</v>
      </c>
      <c r="H140" s="164">
        <f t="shared" ref="H140:H147" si="64">IFERROR(G140/F140-1,"-")</f>
        <v>-5.1870979432816933E-2</v>
      </c>
      <c r="I140" s="165">
        <f t="shared" si="63"/>
        <v>0.65866222856237111</v>
      </c>
      <c r="J140" s="164">
        <f t="shared" ref="J140:J147" si="65">G140/G$9</f>
        <v>2.8343562602586119E-2</v>
      </c>
      <c r="K140" s="163">
        <v>57689</v>
      </c>
      <c r="L140" s="163">
        <v>0</v>
      </c>
      <c r="M140" s="163">
        <v>13586</v>
      </c>
      <c r="N140" s="163">
        <v>60071</v>
      </c>
      <c r="O140" s="163">
        <v>68669</v>
      </c>
      <c r="P140" s="164">
        <f t="shared" ref="P140:P147" si="66">IFERROR(O140/N140-1,"-")</f>
        <v>0.14313062875597216</v>
      </c>
      <c r="Q140" s="165">
        <f t="shared" si="42"/>
        <v>0.19033091230563892</v>
      </c>
      <c r="R140" s="164">
        <f t="shared" ref="R140:R147" si="67">O140/O$9</f>
        <v>2.0497266692814719E-2</v>
      </c>
      <c r="S140" s="163">
        <v>70307</v>
      </c>
      <c r="T140" s="163">
        <v>18862</v>
      </c>
      <c r="U140" s="163">
        <v>22202</v>
      </c>
      <c r="V140" s="163">
        <v>82145</v>
      </c>
      <c r="W140" s="163">
        <v>89598</v>
      </c>
      <c r="X140" s="164">
        <f t="shared" ref="X140:X147" si="68">IFERROR(W140/V140-1,"-")</f>
        <v>9.0729807048511857E-2</v>
      </c>
      <c r="Y140" s="165">
        <f t="shared" si="43"/>
        <v>0.27438235168617631</v>
      </c>
      <c r="Z140" s="164">
        <f t="shared" si="62"/>
        <v>1.1949208597703698E-2</v>
      </c>
    </row>
    <row r="141" spans="1:26" x14ac:dyDescent="0.25">
      <c r="A141" s="161" t="s">
        <v>113</v>
      </c>
      <c r="B141" s="162" t="s">
        <v>113</v>
      </c>
      <c r="C141" s="163">
        <v>2167</v>
      </c>
      <c r="D141" s="163">
        <v>0</v>
      </c>
      <c r="E141" s="163">
        <v>1411</v>
      </c>
      <c r="F141" s="163">
        <v>1553</v>
      </c>
      <c r="G141" s="163">
        <v>1880</v>
      </c>
      <c r="H141" s="164">
        <f t="shared" si="64"/>
        <v>0.21056020605280112</v>
      </c>
      <c r="I141" s="165">
        <f t="shared" si="63"/>
        <v>-0.13244116289801566</v>
      </c>
      <c r="J141" s="164">
        <f t="shared" si="65"/>
        <v>2.5460317116375317E-3</v>
      </c>
      <c r="K141" s="163">
        <v>10331</v>
      </c>
      <c r="L141" s="163">
        <v>0</v>
      </c>
      <c r="M141" s="163">
        <v>6291</v>
      </c>
      <c r="N141" s="163">
        <v>11965</v>
      </c>
      <c r="O141" s="163">
        <v>16181</v>
      </c>
      <c r="P141" s="164">
        <f t="shared" si="66"/>
        <v>0.35236105307145849</v>
      </c>
      <c r="Q141" s="165">
        <f t="shared" si="42"/>
        <v>0.5662568967186139</v>
      </c>
      <c r="R141" s="164">
        <f t="shared" si="67"/>
        <v>4.8299272212560971E-3</v>
      </c>
      <c r="S141" s="163">
        <v>12498</v>
      </c>
      <c r="T141" s="163">
        <v>5188</v>
      </c>
      <c r="U141" s="163">
        <v>7702</v>
      </c>
      <c r="V141" s="163">
        <v>13518</v>
      </c>
      <c r="W141" s="163">
        <v>18061</v>
      </c>
      <c r="X141" s="164">
        <f t="shared" si="68"/>
        <v>0.33607042461902648</v>
      </c>
      <c r="Y141" s="165">
        <f t="shared" si="43"/>
        <v>0.44511121779484708</v>
      </c>
      <c r="Z141" s="164">
        <f t="shared" si="62"/>
        <v>4.1452483839074803E-3</v>
      </c>
    </row>
    <row r="142" spans="1:26" x14ac:dyDescent="0.25">
      <c r="A142" s="161" t="s">
        <v>116</v>
      </c>
      <c r="B142" s="162" t="s">
        <v>116</v>
      </c>
      <c r="C142" s="163">
        <v>822</v>
      </c>
      <c r="D142" s="163">
        <v>0</v>
      </c>
      <c r="E142" s="163">
        <v>2188</v>
      </c>
      <c r="F142" s="163">
        <v>5813</v>
      </c>
      <c r="G142" s="163">
        <v>5043</v>
      </c>
      <c r="H142" s="164">
        <f t="shared" si="64"/>
        <v>-0.13246172372269049</v>
      </c>
      <c r="I142" s="165">
        <f t="shared" si="63"/>
        <v>5.1350364963503647</v>
      </c>
      <c r="J142" s="164">
        <f t="shared" si="65"/>
        <v>6.8295946392489745E-3</v>
      </c>
      <c r="K142" s="163">
        <v>15318</v>
      </c>
      <c r="L142" s="163">
        <v>0</v>
      </c>
      <c r="M142" s="163">
        <v>10850</v>
      </c>
      <c r="N142" s="163">
        <v>17158</v>
      </c>
      <c r="O142" s="163">
        <v>15976</v>
      </c>
      <c r="P142" s="164">
        <f t="shared" si="66"/>
        <v>-6.8889147919337868E-2</v>
      </c>
      <c r="Q142" s="165">
        <f t="shared" si="42"/>
        <v>4.2955999477738649E-2</v>
      </c>
      <c r="R142" s="164">
        <f t="shared" si="67"/>
        <v>4.7687360043747245E-3</v>
      </c>
      <c r="S142" s="163">
        <v>16140</v>
      </c>
      <c r="T142" s="163">
        <v>5864</v>
      </c>
      <c r="U142" s="163">
        <v>13038</v>
      </c>
      <c r="V142" s="163">
        <v>22971</v>
      </c>
      <c r="W142" s="163">
        <v>21019</v>
      </c>
      <c r="X142" s="164">
        <f t="shared" si="68"/>
        <v>-8.4976709764485681E-2</v>
      </c>
      <c r="Y142" s="165">
        <f t="shared" si="43"/>
        <v>0.30229244114002474</v>
      </c>
      <c r="Z142" s="164">
        <f t="shared" si="62"/>
        <v>7.0171057425844887E-3</v>
      </c>
    </row>
    <row r="143" spans="1:26" x14ac:dyDescent="0.25">
      <c r="A143" s="161" t="s">
        <v>123</v>
      </c>
      <c r="B143" s="162" t="s">
        <v>123</v>
      </c>
      <c r="C143" s="163">
        <v>514</v>
      </c>
      <c r="D143" s="163">
        <v>0</v>
      </c>
      <c r="E143" s="163">
        <v>2549</v>
      </c>
      <c r="F143" s="163">
        <v>4370</v>
      </c>
      <c r="G143" s="163">
        <v>3569</v>
      </c>
      <c r="H143" s="164">
        <f t="shared" si="64"/>
        <v>-0.18329519450800913</v>
      </c>
      <c r="I143" s="165">
        <f t="shared" si="63"/>
        <v>5.9435797665369652</v>
      </c>
      <c r="J143" s="164">
        <f t="shared" si="65"/>
        <v>4.8333974355501868E-3</v>
      </c>
      <c r="K143" s="163">
        <v>1966</v>
      </c>
      <c r="L143" s="163">
        <v>0</v>
      </c>
      <c r="M143" s="163">
        <v>1210</v>
      </c>
      <c r="N143" s="163">
        <v>3896</v>
      </c>
      <c r="O143" s="163">
        <v>3738</v>
      </c>
      <c r="P143" s="164">
        <f t="shared" si="66"/>
        <v>-4.0554414784394255E-2</v>
      </c>
      <c r="Q143" s="165">
        <f t="shared" si="42"/>
        <v>0.90132248219735511</v>
      </c>
      <c r="R143" s="164">
        <f t="shared" si="67"/>
        <v>1.1157696034271858E-3</v>
      </c>
      <c r="S143" s="163">
        <v>2480</v>
      </c>
      <c r="T143" s="163">
        <v>782</v>
      </c>
      <c r="U143" s="163">
        <v>3759</v>
      </c>
      <c r="V143" s="163">
        <v>8266</v>
      </c>
      <c r="W143" s="163">
        <v>7307</v>
      </c>
      <c r="X143" s="164">
        <f t="shared" si="68"/>
        <v>-0.11601742075973864</v>
      </c>
      <c r="Y143" s="165">
        <f t="shared" si="43"/>
        <v>1.9463709677419354</v>
      </c>
      <c r="Z143" s="164">
        <f t="shared" si="62"/>
        <v>2.0231094099075848E-3</v>
      </c>
    </row>
    <row r="144" spans="1:26" x14ac:dyDescent="0.25">
      <c r="A144" s="161" t="s">
        <v>119</v>
      </c>
      <c r="B144" s="162" t="s">
        <v>119</v>
      </c>
      <c r="C144" s="163">
        <v>228</v>
      </c>
      <c r="D144" s="163">
        <v>0</v>
      </c>
      <c r="E144" s="163">
        <v>902</v>
      </c>
      <c r="F144" s="163">
        <v>435</v>
      </c>
      <c r="G144" s="163">
        <v>1205</v>
      </c>
      <c r="H144" s="164">
        <f t="shared" si="64"/>
        <v>1.7701149425287355</v>
      </c>
      <c r="I144" s="165">
        <f t="shared" si="63"/>
        <v>4.2850877192982457</v>
      </c>
      <c r="J144" s="164">
        <f t="shared" si="65"/>
        <v>1.6318979853846946E-3</v>
      </c>
      <c r="K144" s="163">
        <v>3291</v>
      </c>
      <c r="L144" s="163">
        <v>0</v>
      </c>
      <c r="M144" s="163">
        <v>1918</v>
      </c>
      <c r="N144" s="163">
        <v>3253</v>
      </c>
      <c r="O144" s="163">
        <v>3495</v>
      </c>
      <c r="P144" s="164">
        <f t="shared" si="66"/>
        <v>7.4392868121733846E-2</v>
      </c>
      <c r="Q144" s="165">
        <f t="shared" si="42"/>
        <v>6.1987237921604432E-2</v>
      </c>
      <c r="R144" s="164">
        <f t="shared" si="67"/>
        <v>1.043235624392192E-3</v>
      </c>
      <c r="S144" s="163">
        <v>3519</v>
      </c>
      <c r="T144" s="163">
        <v>1676</v>
      </c>
      <c r="U144" s="163">
        <v>2820</v>
      </c>
      <c r="V144" s="163">
        <v>3688</v>
      </c>
      <c r="W144" s="163">
        <v>4700</v>
      </c>
      <c r="X144" s="164">
        <f t="shared" si="68"/>
        <v>0.27440347071583515</v>
      </c>
      <c r="Y144" s="165">
        <f t="shared" si="43"/>
        <v>0.33560670645069623</v>
      </c>
      <c r="Z144" s="164">
        <f t="shared" si="62"/>
        <v>1.5177357105451955E-3</v>
      </c>
    </row>
    <row r="145" spans="1:26" x14ac:dyDescent="0.25">
      <c r="A145" s="161" t="s">
        <v>128</v>
      </c>
      <c r="B145" s="162" t="s">
        <v>128</v>
      </c>
      <c r="C145" s="163">
        <v>356</v>
      </c>
      <c r="D145" s="163">
        <v>0</v>
      </c>
      <c r="E145" s="163">
        <v>93</v>
      </c>
      <c r="F145" s="163">
        <v>79</v>
      </c>
      <c r="G145" s="163">
        <v>139</v>
      </c>
      <c r="H145" s="164">
        <f t="shared" si="64"/>
        <v>0.759493670886076</v>
      </c>
      <c r="I145" s="165">
        <f t="shared" si="63"/>
        <v>-0.6095505617977528</v>
      </c>
      <c r="J145" s="164">
        <f t="shared" si="65"/>
        <v>1.882438339987324E-4</v>
      </c>
      <c r="K145" s="163">
        <v>1180</v>
      </c>
      <c r="L145" s="163">
        <v>0</v>
      </c>
      <c r="M145" s="163">
        <v>1104</v>
      </c>
      <c r="N145" s="163">
        <v>2826</v>
      </c>
      <c r="O145" s="163">
        <v>3106</v>
      </c>
      <c r="P145" s="164">
        <f t="shared" si="66"/>
        <v>9.9079971691436564E-2</v>
      </c>
      <c r="Q145" s="165">
        <f t="shared" si="42"/>
        <v>1.6322033898305084</v>
      </c>
      <c r="R145" s="164">
        <f t="shared" si="67"/>
        <v>9.2712155918802535E-4</v>
      </c>
      <c r="S145" s="163">
        <v>1536</v>
      </c>
      <c r="T145" s="163">
        <v>1597</v>
      </c>
      <c r="U145" s="163">
        <v>1197</v>
      </c>
      <c r="V145" s="163">
        <v>2905</v>
      </c>
      <c r="W145" s="163">
        <v>3245</v>
      </c>
      <c r="X145" s="164">
        <f t="shared" si="68"/>
        <v>0.11703958691910499</v>
      </c>
      <c r="Y145" s="165">
        <f t="shared" si="43"/>
        <v>1.1126302083333335</v>
      </c>
      <c r="Z145" s="164">
        <f t="shared" si="62"/>
        <v>6.4423037075269469E-4</v>
      </c>
    </row>
    <row r="146" spans="1:26" x14ac:dyDescent="0.25">
      <c r="A146" s="161" t="s">
        <v>131</v>
      </c>
      <c r="B146" s="162" t="s">
        <v>131</v>
      </c>
      <c r="C146" s="163">
        <v>532</v>
      </c>
      <c r="D146" s="163">
        <v>0</v>
      </c>
      <c r="E146" s="163">
        <v>75</v>
      </c>
      <c r="F146" s="163">
        <v>49</v>
      </c>
      <c r="G146" s="163">
        <v>93</v>
      </c>
      <c r="H146" s="164">
        <f t="shared" si="64"/>
        <v>0.8979591836734695</v>
      </c>
      <c r="I146" s="165">
        <f t="shared" si="63"/>
        <v>-0.82518796992481203</v>
      </c>
      <c r="J146" s="164">
        <f t="shared" si="65"/>
        <v>1.2594731339483534E-4</v>
      </c>
      <c r="K146" s="163">
        <v>3806</v>
      </c>
      <c r="L146" s="163">
        <v>0</v>
      </c>
      <c r="M146" s="163">
        <v>715</v>
      </c>
      <c r="N146" s="163">
        <v>1637</v>
      </c>
      <c r="O146" s="163">
        <v>2212</v>
      </c>
      <c r="P146" s="164">
        <f t="shared" si="66"/>
        <v>0.35125229077580933</v>
      </c>
      <c r="Q146" s="165">
        <f t="shared" si="42"/>
        <v>-0.41881240147136101</v>
      </c>
      <c r="R146" s="164">
        <f t="shared" si="67"/>
        <v>6.6026815483706124E-4</v>
      </c>
      <c r="S146" s="163">
        <v>4338</v>
      </c>
      <c r="T146" s="163">
        <v>3384</v>
      </c>
      <c r="U146" s="163">
        <v>790</v>
      </c>
      <c r="V146" s="163">
        <v>1686</v>
      </c>
      <c r="W146" s="163">
        <v>2305</v>
      </c>
      <c r="X146" s="164">
        <f t="shared" si="68"/>
        <v>0.36714116251482798</v>
      </c>
      <c r="Y146" s="165">
        <f t="shared" si="43"/>
        <v>-0.46864914707238359</v>
      </c>
      <c r="Z146" s="164">
        <f t="shared" si="62"/>
        <v>4.2518128061372497E-4</v>
      </c>
    </row>
    <row r="147" spans="1:26" x14ac:dyDescent="0.25">
      <c r="A147" s="167" t="s">
        <v>145</v>
      </c>
      <c r="B147" s="168" t="s">
        <v>145</v>
      </c>
      <c r="C147" s="169">
        <f>C139-SUM(C140:C146)</f>
        <v>4306</v>
      </c>
      <c r="D147" s="169">
        <f>D139-SUM(D140:D146)</f>
        <v>0</v>
      </c>
      <c r="E147" s="169">
        <f>E139-SUM(E140:E146)</f>
        <v>4064</v>
      </c>
      <c r="F147" s="169">
        <f>F139-SUM(F140:F146)</f>
        <v>7526</v>
      </c>
      <c r="G147" s="169">
        <f>G139-SUM(G140:G146)</f>
        <v>8151</v>
      </c>
      <c r="H147" s="170">
        <f t="shared" si="64"/>
        <v>8.3045442466117558E-2</v>
      </c>
      <c r="I147" s="171">
        <f t="shared" si="63"/>
        <v>0.89294008360427313</v>
      </c>
      <c r="J147" s="170">
        <f t="shared" si="65"/>
        <v>1.103867259657315E-2</v>
      </c>
      <c r="K147" s="169">
        <f>K139-SUM(K140:K146)</f>
        <v>29300</v>
      </c>
      <c r="L147" s="169">
        <f>L139-SUM(L140:L146)</f>
        <v>0</v>
      </c>
      <c r="M147" s="169">
        <f>M139-SUM(M140:M146)</f>
        <v>23248</v>
      </c>
      <c r="N147" s="169">
        <f>N139-SUM(N140:N146)</f>
        <v>47264</v>
      </c>
      <c r="O147" s="169">
        <f>O139-SUM(O140:O146)</f>
        <v>51497</v>
      </c>
      <c r="P147" s="170">
        <f t="shared" si="66"/>
        <v>8.9560765064319536E-2</v>
      </c>
      <c r="Q147" s="171">
        <f t="shared" si="42"/>
        <v>0.75757679180887383</v>
      </c>
      <c r="R147" s="170">
        <f t="shared" si="67"/>
        <v>1.5371532174341836E-2</v>
      </c>
      <c r="S147" s="169">
        <f>S139-SUM(S140:S146)</f>
        <v>33606</v>
      </c>
      <c r="T147" s="169">
        <f>T139-SUM(T140:T146)</f>
        <v>17310</v>
      </c>
      <c r="U147" s="169">
        <f>U139-SUM(U140:U146)</f>
        <v>27312</v>
      </c>
      <c r="V147" s="169">
        <f>V139-SUM(V140:V146)</f>
        <v>54790</v>
      </c>
      <c r="W147" s="169">
        <f>W139-SUM(W140:W146)</f>
        <v>59648</v>
      </c>
      <c r="X147" s="170">
        <f t="shared" si="68"/>
        <v>8.866581492973169E-2</v>
      </c>
      <c r="Y147" s="171">
        <f t="shared" si="43"/>
        <v>0.77492114503362486</v>
      </c>
      <c r="Z147" s="170">
        <f t="shared" si="62"/>
        <v>1.4699431817876021E-2</v>
      </c>
    </row>
    <row r="148" spans="1:26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</row>
    <row r="149" spans="1:26" x14ac:dyDescent="0.25">
      <c r="A149" s="1" t="s">
        <v>0</v>
      </c>
      <c r="B149" s="154" t="s">
        <v>68</v>
      </c>
      <c r="C149" s="176">
        <f>C150+C153</f>
        <v>27519</v>
      </c>
      <c r="D149" s="176">
        <f>D150+D153</f>
        <v>11846</v>
      </c>
      <c r="E149" s="176">
        <f>E150+E153</f>
        <v>15189</v>
      </c>
      <c r="F149" s="176">
        <f>F150+F153</f>
        <v>30370</v>
      </c>
      <c r="G149" s="176">
        <f>G150+G153</f>
        <v>30695</v>
      </c>
      <c r="H149" s="177">
        <f>IFERROR(G149/F149-1,"-")</f>
        <v>1.0701350016463662E-2</v>
      </c>
      <c r="I149" s="177">
        <f t="shared" si="63"/>
        <v>0.11541117046404303</v>
      </c>
      <c r="J149" s="177">
        <f>G149/G$9</f>
        <v>4.1569384781230873E-2</v>
      </c>
      <c r="K149" s="176">
        <f>K150+K153</f>
        <v>94097</v>
      </c>
      <c r="L149" s="176">
        <f>L150+L153</f>
        <v>30203</v>
      </c>
      <c r="M149" s="176">
        <f>M150+M153</f>
        <v>55599</v>
      </c>
      <c r="N149" s="176">
        <f>N150+N153</f>
        <v>77698</v>
      </c>
      <c r="O149" s="176">
        <f>O150+O153</f>
        <v>83047</v>
      </c>
      <c r="P149" s="177">
        <f>IFERROR(O149/N149-1,"-")</f>
        <v>6.8843470874411228E-2</v>
      </c>
      <c r="Q149" s="177">
        <f t="shared" si="42"/>
        <v>-0.11743201164755523</v>
      </c>
      <c r="R149" s="177">
        <f>O149/O$9</f>
        <v>2.4789009699255616E-2</v>
      </c>
      <c r="S149" s="176">
        <f>S150+S153</f>
        <v>121616</v>
      </c>
      <c r="T149" s="176">
        <f>T150+T153</f>
        <v>42049</v>
      </c>
      <c r="U149" s="176">
        <f>U150+U153</f>
        <v>70788</v>
      </c>
      <c r="V149" s="176">
        <f>V150+V153</f>
        <v>108068</v>
      </c>
      <c r="W149" s="176">
        <f>W150+W153</f>
        <v>113742</v>
      </c>
      <c r="X149" s="177">
        <f>IFERROR(W149/V149-1,"-")</f>
        <v>5.2503978976200072E-2</v>
      </c>
      <c r="Y149" s="177">
        <f t="shared" si="43"/>
        <v>-6.4744770424944087E-2</v>
      </c>
      <c r="Z149" s="177">
        <f t="shared" ref="Z149:Z161" si="69">U149/U$9</f>
        <v>3.8098395559600456E-2</v>
      </c>
    </row>
    <row r="150" spans="1:26" x14ac:dyDescent="0.25">
      <c r="A150" s="1" t="s">
        <v>96</v>
      </c>
      <c r="B150" s="157" t="s">
        <v>97</v>
      </c>
      <c r="C150" s="158">
        <v>17412</v>
      </c>
      <c r="D150" s="158">
        <v>8198</v>
      </c>
      <c r="E150" s="158">
        <v>8139</v>
      </c>
      <c r="F150" s="158">
        <v>18008</v>
      </c>
      <c r="G150" s="158">
        <v>17683</v>
      </c>
      <c r="H150" s="159">
        <f>IFERROR(G150/F150-1,"-")</f>
        <v>-1.8047534429142642E-2</v>
      </c>
      <c r="I150" s="160">
        <f t="shared" si="63"/>
        <v>1.5563978865150485E-2</v>
      </c>
      <c r="J150" s="159">
        <f>G150/G$9</f>
        <v>2.3947595083450252E-2</v>
      </c>
      <c r="K150" s="158">
        <v>36028</v>
      </c>
      <c r="L150" s="158">
        <v>13645</v>
      </c>
      <c r="M150" s="158">
        <v>31999</v>
      </c>
      <c r="N150" s="158">
        <v>38624</v>
      </c>
      <c r="O150" s="158">
        <v>38986</v>
      </c>
      <c r="P150" s="159">
        <f>IFERROR(O150/N150-1,"-")</f>
        <v>9.3724109362054442E-3</v>
      </c>
      <c r="Q150" s="160">
        <f t="shared" si="42"/>
        <v>8.2102808926390658E-2</v>
      </c>
      <c r="R150" s="159">
        <f>O150/O$9</f>
        <v>1.1637076982132762E-2</v>
      </c>
      <c r="S150" s="158">
        <v>53440</v>
      </c>
      <c r="T150" s="158">
        <v>21843</v>
      </c>
      <c r="U150" s="158">
        <v>40138</v>
      </c>
      <c r="V150" s="158">
        <v>56632</v>
      </c>
      <c r="W150" s="158">
        <v>56669</v>
      </c>
      <c r="X150" s="159">
        <f>IFERROR(W150/V150-1,"-")</f>
        <v>6.5334086735413521E-4</v>
      </c>
      <c r="Y150" s="160">
        <f t="shared" si="43"/>
        <v>6.0422904191616666E-2</v>
      </c>
      <c r="Z150" s="159">
        <f t="shared" si="69"/>
        <v>2.160243828009328E-2</v>
      </c>
    </row>
    <row r="151" spans="1:26" x14ac:dyDescent="0.25">
      <c r="A151" s="161" t="s">
        <v>103</v>
      </c>
      <c r="B151" s="162" t="s">
        <v>103</v>
      </c>
      <c r="C151" s="163">
        <v>6183</v>
      </c>
      <c r="D151" s="163">
        <v>3239</v>
      </c>
      <c r="E151" s="163">
        <v>4159</v>
      </c>
      <c r="F151" s="163">
        <v>6621</v>
      </c>
      <c r="G151" s="163">
        <v>5819</v>
      </c>
      <c r="H151" s="164">
        <f>IFERROR(G151/F151-1,"-")</f>
        <v>-0.12112973871016464</v>
      </c>
      <c r="I151" s="165">
        <f t="shared" si="63"/>
        <v>-5.8871098172408209E-2</v>
      </c>
      <c r="J151" s="164">
        <f>G151/G$9</f>
        <v>7.8805098563929765E-3</v>
      </c>
      <c r="K151" s="163">
        <v>26435</v>
      </c>
      <c r="L151" s="163">
        <v>11144</v>
      </c>
      <c r="M151" s="163">
        <v>28141</v>
      </c>
      <c r="N151" s="163">
        <v>34603</v>
      </c>
      <c r="O151" s="163">
        <v>36698</v>
      </c>
      <c r="P151" s="164">
        <f>IFERROR(O151/N151-1,"-")</f>
        <v>6.0543883478311189E-2</v>
      </c>
      <c r="Q151" s="165">
        <f t="shared" ref="Q151:Q161" si="70">IFERROR(O151/K151-1,"-")</f>
        <v>0.38823529411764701</v>
      </c>
      <c r="R151" s="164">
        <f>O151/O$9</f>
        <v>1.095412330298846E-2</v>
      </c>
      <c r="S151" s="163">
        <v>32618</v>
      </c>
      <c r="T151" s="163">
        <v>14383</v>
      </c>
      <c r="U151" s="163">
        <v>32300</v>
      </c>
      <c r="V151" s="163">
        <v>41224</v>
      </c>
      <c r="W151" s="163">
        <v>42517</v>
      </c>
      <c r="X151" s="164">
        <f>IFERROR(W151/V151-1,"-")</f>
        <v>3.1365224141276959E-2</v>
      </c>
      <c r="Y151" s="165">
        <f t="shared" ref="Y151:Y161" si="71">IFERROR(W151/S151-1,"-")</f>
        <v>0.30348273959163663</v>
      </c>
      <c r="Z151" s="164">
        <f t="shared" si="69"/>
        <v>1.7383994131421918E-2</v>
      </c>
    </row>
    <row r="152" spans="1:26" x14ac:dyDescent="0.25">
      <c r="A152" s="161" t="s">
        <v>100</v>
      </c>
      <c r="B152" s="162" t="s">
        <v>100</v>
      </c>
      <c r="C152" s="163">
        <v>11229</v>
      </c>
      <c r="D152" s="163">
        <v>4959</v>
      </c>
      <c r="E152" s="163">
        <v>3980</v>
      </c>
      <c r="F152" s="163">
        <v>11387</v>
      </c>
      <c r="G152" s="163">
        <v>11864</v>
      </c>
      <c r="H152" s="164">
        <f>IFERROR(G152/F152-1,"-")</f>
        <v>4.1889874418196138E-2</v>
      </c>
      <c r="I152" s="165">
        <f t="shared" si="63"/>
        <v>5.6550004452756264E-2</v>
      </c>
      <c r="J152" s="164">
        <f>G152/G$9</f>
        <v>1.6067085227057274E-2</v>
      </c>
      <c r="K152" s="163">
        <v>9593</v>
      </c>
      <c r="L152" s="163">
        <v>2501</v>
      </c>
      <c r="M152" s="163">
        <v>3858</v>
      </c>
      <c r="N152" s="163">
        <v>4021</v>
      </c>
      <c r="O152" s="163">
        <v>2288</v>
      </c>
      <c r="P152" s="164">
        <f>IFERROR(O152/N152-1,"-")</f>
        <v>-0.43098731658791345</v>
      </c>
      <c r="Q152" s="165">
        <f t="shared" si="70"/>
        <v>-0.76149275513395187</v>
      </c>
      <c r="R152" s="164">
        <f>O152/O$9</f>
        <v>6.8295367914430203E-4</v>
      </c>
      <c r="S152" s="163">
        <v>20822</v>
      </c>
      <c r="T152" s="163">
        <v>7460</v>
      </c>
      <c r="U152" s="163">
        <v>7838</v>
      </c>
      <c r="V152" s="163">
        <v>15408</v>
      </c>
      <c r="W152" s="163">
        <v>14152</v>
      </c>
      <c r="X152" s="164">
        <f>IFERROR(W152/V152-1,"-")</f>
        <v>-8.1516095534787114E-2</v>
      </c>
      <c r="Y152" s="165">
        <f t="shared" si="71"/>
        <v>-0.32033426183844016</v>
      </c>
      <c r="Z152" s="164">
        <f t="shared" si="69"/>
        <v>4.2184441486713626E-3</v>
      </c>
    </row>
    <row r="153" spans="1:26" x14ac:dyDescent="0.25">
      <c r="A153" s="1" t="s">
        <v>146</v>
      </c>
      <c r="B153" s="157" t="s">
        <v>107</v>
      </c>
      <c r="C153" s="158">
        <v>10107</v>
      </c>
      <c r="D153" s="158">
        <v>3648</v>
      </c>
      <c r="E153" s="158">
        <v>7050</v>
      </c>
      <c r="F153" s="158">
        <v>12362</v>
      </c>
      <c r="G153" s="158">
        <v>13012</v>
      </c>
      <c r="H153" s="159">
        <f>IFERROR(G153/F153-1,"-")</f>
        <v>5.25804885940786E-2</v>
      </c>
      <c r="I153" s="160">
        <f t="shared" si="63"/>
        <v>0.28742455723755822</v>
      </c>
      <c r="J153" s="159">
        <f>G153/G$9</f>
        <v>1.762178969778062E-2</v>
      </c>
      <c r="K153" s="158">
        <v>58069</v>
      </c>
      <c r="L153" s="158">
        <v>16558</v>
      </c>
      <c r="M153" s="158">
        <v>23600</v>
      </c>
      <c r="N153" s="158">
        <v>39074</v>
      </c>
      <c r="O153" s="158">
        <v>44061</v>
      </c>
      <c r="P153" s="159">
        <f>IFERROR(O153/N153-1,"-")</f>
        <v>0.12762962583815329</v>
      </c>
      <c r="Q153" s="160">
        <f t="shared" si="70"/>
        <v>-0.24123026055210184</v>
      </c>
      <c r="R153" s="159">
        <f>O153/O$9</f>
        <v>1.3151932717122854E-2</v>
      </c>
      <c r="S153" s="158">
        <v>68176</v>
      </c>
      <c r="T153" s="158">
        <v>20206</v>
      </c>
      <c r="U153" s="158">
        <v>30650</v>
      </c>
      <c r="V153" s="158">
        <v>51436</v>
      </c>
      <c r="W153" s="158">
        <v>57073</v>
      </c>
      <c r="X153" s="159">
        <f>IFERROR(W153/V153-1,"-")</f>
        <v>0.10959250330507819</v>
      </c>
      <c r="Y153" s="160">
        <f t="shared" si="71"/>
        <v>-0.16285789720722832</v>
      </c>
      <c r="Z153" s="159">
        <f t="shared" si="69"/>
        <v>1.6495957279507176E-2</v>
      </c>
    </row>
    <row r="154" spans="1:26" x14ac:dyDescent="0.25">
      <c r="A154" s="161" t="s">
        <v>110</v>
      </c>
      <c r="B154" s="162" t="s">
        <v>110</v>
      </c>
      <c r="C154" s="163">
        <v>1074</v>
      </c>
      <c r="D154" s="163">
        <v>434</v>
      </c>
      <c r="E154" s="163">
        <v>401</v>
      </c>
      <c r="F154" s="163">
        <v>974</v>
      </c>
      <c r="G154" s="163">
        <v>983</v>
      </c>
      <c r="H154" s="164">
        <f t="shared" ref="H154:H161" si="72">IFERROR(G154/F154-1,"-")</f>
        <v>9.2402464065708401E-3</v>
      </c>
      <c r="I154" s="165">
        <f t="shared" si="63"/>
        <v>-8.472998137802612E-2</v>
      </c>
      <c r="J154" s="164">
        <f t="shared" ref="J154:J161" si="73">G154/G$9</f>
        <v>1.3312495598615391E-3</v>
      </c>
      <c r="K154" s="163">
        <v>20546</v>
      </c>
      <c r="L154" s="163">
        <v>5335</v>
      </c>
      <c r="M154" s="163">
        <v>5197</v>
      </c>
      <c r="N154" s="163">
        <v>18197</v>
      </c>
      <c r="O154" s="163">
        <v>17767</v>
      </c>
      <c r="P154" s="164">
        <f t="shared" ref="P154:P161" si="74">IFERROR(O154/N154-1,"-")</f>
        <v>-2.3630268725614134E-2</v>
      </c>
      <c r="Q154" s="165">
        <f t="shared" si="70"/>
        <v>-0.13525747104059183</v>
      </c>
      <c r="R154" s="164">
        <f t="shared" ref="R154:R161" si="75">O154/O$9</f>
        <v>5.3033382942993066E-3</v>
      </c>
      <c r="S154" s="163">
        <v>21620</v>
      </c>
      <c r="T154" s="163">
        <v>5769</v>
      </c>
      <c r="U154" s="163">
        <v>5598</v>
      </c>
      <c r="V154" s="163">
        <v>19171</v>
      </c>
      <c r="W154" s="163">
        <v>18750</v>
      </c>
      <c r="X154" s="164">
        <f t="shared" ref="X154:X161" si="76">IFERROR(W154/V154-1,"-")</f>
        <v>-2.1960252464660157E-2</v>
      </c>
      <c r="Y154" s="165">
        <f t="shared" si="71"/>
        <v>-0.13274745605920446</v>
      </c>
      <c r="Z154" s="164">
        <f t="shared" si="69"/>
        <v>3.0128668466780158E-3</v>
      </c>
    </row>
    <row r="155" spans="1:26" x14ac:dyDescent="0.25">
      <c r="A155" s="161" t="s">
        <v>113</v>
      </c>
      <c r="B155" s="162" t="s">
        <v>113</v>
      </c>
      <c r="C155" s="163">
        <v>1972</v>
      </c>
      <c r="D155" s="163">
        <v>651</v>
      </c>
      <c r="E155" s="163">
        <v>1400</v>
      </c>
      <c r="F155" s="163">
        <v>2438</v>
      </c>
      <c r="G155" s="163">
        <v>2568</v>
      </c>
      <c r="H155" s="164">
        <f t="shared" si="72"/>
        <v>5.3322395406070644E-2</v>
      </c>
      <c r="I155" s="165">
        <f t="shared" si="63"/>
        <v>0.30223123732251511</v>
      </c>
      <c r="J155" s="164">
        <f t="shared" si="73"/>
        <v>3.4777709763219051E-3</v>
      </c>
      <c r="K155" s="163">
        <v>14400</v>
      </c>
      <c r="L155" s="163">
        <v>3972</v>
      </c>
      <c r="M155" s="163">
        <v>6636</v>
      </c>
      <c r="N155" s="163">
        <v>7498</v>
      </c>
      <c r="O155" s="163">
        <v>7764</v>
      </c>
      <c r="P155" s="164">
        <f t="shared" si="74"/>
        <v>3.5476126967191268E-2</v>
      </c>
      <c r="Q155" s="165">
        <f t="shared" si="70"/>
        <v>-0.46083333333333332</v>
      </c>
      <c r="R155" s="164">
        <f t="shared" si="75"/>
        <v>2.3175054042291789E-3</v>
      </c>
      <c r="S155" s="163">
        <v>16372</v>
      </c>
      <c r="T155" s="163">
        <v>4623</v>
      </c>
      <c r="U155" s="163">
        <v>8036</v>
      </c>
      <c r="V155" s="163">
        <v>9936</v>
      </c>
      <c r="W155" s="163">
        <v>10332</v>
      </c>
      <c r="X155" s="164">
        <f t="shared" si="76"/>
        <v>3.9855072463768071E-2</v>
      </c>
      <c r="Y155" s="165">
        <f t="shared" si="71"/>
        <v>-0.36892255069631075</v>
      </c>
      <c r="Z155" s="164">
        <f t="shared" si="69"/>
        <v>4.325008570901131E-3</v>
      </c>
    </row>
    <row r="156" spans="1:26" x14ac:dyDescent="0.25">
      <c r="A156" s="161" t="s">
        <v>116</v>
      </c>
      <c r="B156" s="162" t="s">
        <v>116</v>
      </c>
      <c r="C156" s="163">
        <v>1295</v>
      </c>
      <c r="D156" s="163">
        <v>563</v>
      </c>
      <c r="E156" s="163">
        <v>1370</v>
      </c>
      <c r="F156" s="163">
        <v>2211</v>
      </c>
      <c r="G156" s="163">
        <v>2245</v>
      </c>
      <c r="H156" s="164">
        <f t="shared" si="72"/>
        <v>1.5377657168701875E-2</v>
      </c>
      <c r="I156" s="165">
        <f t="shared" si="63"/>
        <v>0.73359073359073368</v>
      </c>
      <c r="J156" s="164">
        <f t="shared" si="73"/>
        <v>3.0403410599075843E-3</v>
      </c>
      <c r="K156" s="163">
        <v>8444</v>
      </c>
      <c r="L156" s="163">
        <v>1717</v>
      </c>
      <c r="M156" s="163">
        <v>3754</v>
      </c>
      <c r="N156" s="163">
        <v>4261</v>
      </c>
      <c r="O156" s="163">
        <v>7004</v>
      </c>
      <c r="P156" s="164">
        <f t="shared" si="74"/>
        <v>0.6437455996245014</v>
      </c>
      <c r="Q156" s="165">
        <f t="shared" si="70"/>
        <v>-0.17053529133112266</v>
      </c>
      <c r="R156" s="164">
        <f t="shared" si="75"/>
        <v>2.0906501611567705E-3</v>
      </c>
      <c r="S156" s="163">
        <v>9739</v>
      </c>
      <c r="T156" s="163">
        <v>2280</v>
      </c>
      <c r="U156" s="163">
        <v>5124</v>
      </c>
      <c r="V156" s="163">
        <v>6472</v>
      </c>
      <c r="W156" s="163">
        <v>9249</v>
      </c>
      <c r="X156" s="164">
        <f t="shared" si="76"/>
        <v>0.42907911001236099</v>
      </c>
      <c r="Y156" s="165">
        <f t="shared" si="71"/>
        <v>-5.0313173837149616E-2</v>
      </c>
      <c r="Z156" s="164">
        <f t="shared" si="69"/>
        <v>2.7577580783097804E-3</v>
      </c>
    </row>
    <row r="157" spans="1:26" x14ac:dyDescent="0.25">
      <c r="A157" s="161" t="s">
        <v>123</v>
      </c>
      <c r="B157" s="162" t="s">
        <v>123</v>
      </c>
      <c r="C157" s="163">
        <v>534</v>
      </c>
      <c r="D157" s="163">
        <v>250</v>
      </c>
      <c r="E157" s="163">
        <v>317</v>
      </c>
      <c r="F157" s="163">
        <v>761</v>
      </c>
      <c r="G157" s="163">
        <v>634</v>
      </c>
      <c r="H157" s="164">
        <f t="shared" si="72"/>
        <v>-0.16688567674113008</v>
      </c>
      <c r="I157" s="165">
        <f t="shared" si="63"/>
        <v>0.18726591760299627</v>
      </c>
      <c r="J157" s="164">
        <f t="shared" si="73"/>
        <v>8.5860856658414632E-4</v>
      </c>
      <c r="K157" s="163">
        <v>1018</v>
      </c>
      <c r="L157" s="163">
        <v>328</v>
      </c>
      <c r="M157" s="163">
        <v>589</v>
      </c>
      <c r="N157" s="163">
        <v>856</v>
      </c>
      <c r="O157" s="163">
        <v>868</v>
      </c>
      <c r="P157" s="164">
        <f t="shared" si="74"/>
        <v>1.4018691588784993E-2</v>
      </c>
      <c r="Q157" s="165">
        <f t="shared" si="70"/>
        <v>-0.1473477406679764</v>
      </c>
      <c r="R157" s="164">
        <f t="shared" si="75"/>
        <v>2.5909256708796073E-4</v>
      </c>
      <c r="S157" s="163">
        <v>1552</v>
      </c>
      <c r="T157" s="163">
        <v>578</v>
      </c>
      <c r="U157" s="163">
        <v>906</v>
      </c>
      <c r="V157" s="163">
        <v>1617</v>
      </c>
      <c r="W157" s="163">
        <v>1502</v>
      </c>
      <c r="X157" s="164">
        <f t="shared" si="76"/>
        <v>-7.1119356833642566E-2</v>
      </c>
      <c r="Y157" s="165">
        <f t="shared" si="71"/>
        <v>-3.2216494845360821E-2</v>
      </c>
      <c r="Z157" s="164">
        <f t="shared" si="69"/>
        <v>4.8761296232409471E-4</v>
      </c>
    </row>
    <row r="158" spans="1:26" x14ac:dyDescent="0.25">
      <c r="A158" s="161" t="s">
        <v>119</v>
      </c>
      <c r="B158" s="162" t="s">
        <v>119</v>
      </c>
      <c r="C158" s="163">
        <v>433</v>
      </c>
      <c r="D158" s="163">
        <v>236</v>
      </c>
      <c r="E158" s="163">
        <v>351</v>
      </c>
      <c r="F158" s="163">
        <v>597</v>
      </c>
      <c r="G158" s="163">
        <v>569</v>
      </c>
      <c r="H158" s="164">
        <f t="shared" si="72"/>
        <v>-4.6901172529313251E-2</v>
      </c>
      <c r="I158" s="165">
        <f t="shared" si="63"/>
        <v>0.31408775981524251</v>
      </c>
      <c r="J158" s="164">
        <f t="shared" si="73"/>
        <v>7.7058087442646568E-4</v>
      </c>
      <c r="K158" s="163">
        <v>2553</v>
      </c>
      <c r="L158" s="163">
        <v>1262</v>
      </c>
      <c r="M158" s="163">
        <v>1393</v>
      </c>
      <c r="N158" s="163">
        <v>2346</v>
      </c>
      <c r="O158" s="163">
        <v>2305</v>
      </c>
      <c r="P158" s="164">
        <f t="shared" si="74"/>
        <v>-1.7476555839727181E-2</v>
      </c>
      <c r="Q158" s="165">
        <f t="shared" si="70"/>
        <v>-9.7140618879749341E-2</v>
      </c>
      <c r="R158" s="164">
        <f t="shared" si="75"/>
        <v>6.8802807273934269E-4</v>
      </c>
      <c r="S158" s="163">
        <v>2986</v>
      </c>
      <c r="T158" s="163">
        <v>1498</v>
      </c>
      <c r="U158" s="163">
        <v>1744</v>
      </c>
      <c r="V158" s="163">
        <v>2943</v>
      </c>
      <c r="W158" s="163">
        <v>2874</v>
      </c>
      <c r="X158" s="164">
        <f t="shared" si="76"/>
        <v>-2.3445463812436285E-2</v>
      </c>
      <c r="Y158" s="165">
        <f t="shared" si="71"/>
        <v>-3.7508372404554624E-2</v>
      </c>
      <c r="Z158" s="164">
        <f t="shared" si="69"/>
        <v>9.386280422662485E-4</v>
      </c>
    </row>
    <row r="159" spans="1:26" x14ac:dyDescent="0.25">
      <c r="A159" s="161" t="s">
        <v>128</v>
      </c>
      <c r="B159" s="162" t="s">
        <v>128</v>
      </c>
      <c r="C159" s="163">
        <v>159</v>
      </c>
      <c r="D159" s="163">
        <v>58</v>
      </c>
      <c r="E159" s="163">
        <v>71</v>
      </c>
      <c r="F159" s="163">
        <v>195</v>
      </c>
      <c r="G159" s="163">
        <v>156</v>
      </c>
      <c r="H159" s="164">
        <f t="shared" si="72"/>
        <v>-0.19999999999999996</v>
      </c>
      <c r="I159" s="165">
        <f t="shared" si="63"/>
        <v>-1.8867924528301883E-2</v>
      </c>
      <c r="J159" s="164">
        <f t="shared" si="73"/>
        <v>2.1126646117843349E-4</v>
      </c>
      <c r="K159" s="163">
        <v>251</v>
      </c>
      <c r="L159" s="163">
        <v>174</v>
      </c>
      <c r="M159" s="163">
        <v>211</v>
      </c>
      <c r="N159" s="163">
        <v>277</v>
      </c>
      <c r="O159" s="163">
        <v>276</v>
      </c>
      <c r="P159" s="164">
        <f t="shared" si="74"/>
        <v>-3.6101083032491488E-3</v>
      </c>
      <c r="Q159" s="165">
        <f t="shared" si="70"/>
        <v>9.960159362549792E-2</v>
      </c>
      <c r="R159" s="164">
        <f t="shared" si="75"/>
        <v>8.2384272484190284E-5</v>
      </c>
      <c r="S159" s="163">
        <v>410</v>
      </c>
      <c r="T159" s="163">
        <v>232</v>
      </c>
      <c r="U159" s="163">
        <v>282</v>
      </c>
      <c r="V159" s="163">
        <v>472</v>
      </c>
      <c r="W159" s="163">
        <v>432</v>
      </c>
      <c r="X159" s="164">
        <f t="shared" si="76"/>
        <v>-8.4745762711864403E-2</v>
      </c>
      <c r="Y159" s="165">
        <f t="shared" si="71"/>
        <v>5.3658536585365901E-2</v>
      </c>
      <c r="Z159" s="164">
        <f t="shared" si="69"/>
        <v>1.5177357105451955E-4</v>
      </c>
    </row>
    <row r="160" spans="1:26" x14ac:dyDescent="0.25">
      <c r="A160" s="161" t="s">
        <v>131</v>
      </c>
      <c r="B160" s="162" t="s">
        <v>131</v>
      </c>
      <c r="C160" s="163">
        <v>218</v>
      </c>
      <c r="D160" s="163">
        <v>70</v>
      </c>
      <c r="E160" s="163">
        <v>84</v>
      </c>
      <c r="F160" s="163">
        <v>99</v>
      </c>
      <c r="G160" s="163">
        <v>155</v>
      </c>
      <c r="H160" s="164">
        <f t="shared" si="72"/>
        <v>0.56565656565656575</v>
      </c>
      <c r="I160" s="165">
        <f t="shared" si="63"/>
        <v>-0.28899082568807344</v>
      </c>
      <c r="J160" s="164">
        <f t="shared" si="73"/>
        <v>2.0991218899139226E-4</v>
      </c>
      <c r="K160" s="163">
        <v>755</v>
      </c>
      <c r="L160" s="163">
        <v>228</v>
      </c>
      <c r="M160" s="163">
        <v>362</v>
      </c>
      <c r="N160" s="163">
        <v>555</v>
      </c>
      <c r="O160" s="163">
        <v>677</v>
      </c>
      <c r="P160" s="164">
        <f t="shared" si="74"/>
        <v>0.2198198198198198</v>
      </c>
      <c r="Q160" s="165">
        <f t="shared" si="70"/>
        <v>-0.10331125827814569</v>
      </c>
      <c r="R160" s="164">
        <f t="shared" si="75"/>
        <v>2.0208026257897399E-4</v>
      </c>
      <c r="S160" s="163">
        <v>973</v>
      </c>
      <c r="T160" s="163">
        <v>298</v>
      </c>
      <c r="U160" s="163">
        <v>446</v>
      </c>
      <c r="V160" s="163">
        <v>654</v>
      </c>
      <c r="W160" s="163">
        <v>832</v>
      </c>
      <c r="X160" s="164">
        <f t="shared" si="76"/>
        <v>0.27217125382262997</v>
      </c>
      <c r="Y160" s="165">
        <f t="shared" si="71"/>
        <v>-0.14491264131551906</v>
      </c>
      <c r="Z160" s="164">
        <f t="shared" si="69"/>
        <v>2.4003905209331815E-4</v>
      </c>
    </row>
    <row r="161" spans="1:26" x14ac:dyDescent="0.25">
      <c r="A161" s="167" t="s">
        <v>145</v>
      </c>
      <c r="B161" s="168" t="s">
        <v>145</v>
      </c>
      <c r="C161" s="169">
        <f>C153-SUM(C154:C160)</f>
        <v>4422</v>
      </c>
      <c r="D161" s="169">
        <f>D153-SUM(D154:D160)</f>
        <v>1386</v>
      </c>
      <c r="E161" s="169">
        <f>E153-SUM(E154:E160)</f>
        <v>3056</v>
      </c>
      <c r="F161" s="169">
        <f>F153-SUM(F154:F160)</f>
        <v>5087</v>
      </c>
      <c r="G161" s="169">
        <f>G153-SUM(G154:G160)</f>
        <v>5702</v>
      </c>
      <c r="H161" s="170">
        <f t="shared" si="72"/>
        <v>0.12089640259484957</v>
      </c>
      <c r="I161" s="171">
        <f t="shared" si="63"/>
        <v>0.28946178199909545</v>
      </c>
      <c r="J161" s="170">
        <f t="shared" si="73"/>
        <v>7.7220600105091519E-3</v>
      </c>
      <c r="K161" s="169">
        <f>K153-SUM(K154:K160)</f>
        <v>10102</v>
      </c>
      <c r="L161" s="169">
        <f>L153-SUM(L154:L160)</f>
        <v>3542</v>
      </c>
      <c r="M161" s="169">
        <f>M153-SUM(M154:M160)</f>
        <v>5458</v>
      </c>
      <c r="N161" s="169">
        <f>N153-SUM(N154:N160)</f>
        <v>5084</v>
      </c>
      <c r="O161" s="169">
        <f>O153-SUM(O154:O160)</f>
        <v>7400</v>
      </c>
      <c r="P161" s="170">
        <f t="shared" si="74"/>
        <v>0.45554681353265147</v>
      </c>
      <c r="Q161" s="171">
        <f t="shared" si="70"/>
        <v>-0.26747178776479907</v>
      </c>
      <c r="R161" s="170">
        <f t="shared" si="75"/>
        <v>2.2088536825471306E-3</v>
      </c>
      <c r="S161" s="169">
        <f>S153-SUM(S154:S160)</f>
        <v>14524</v>
      </c>
      <c r="T161" s="169">
        <f>T153-SUM(T154:T160)</f>
        <v>4928</v>
      </c>
      <c r="U161" s="169">
        <f>U153-SUM(U154:U160)</f>
        <v>8514</v>
      </c>
      <c r="V161" s="169">
        <f>V153-SUM(V154:V160)</f>
        <v>10171</v>
      </c>
      <c r="W161" s="169">
        <f>W153-SUM(W154:W160)</f>
        <v>13102</v>
      </c>
      <c r="X161" s="170">
        <f t="shared" si="76"/>
        <v>0.28817225444892336</v>
      </c>
      <c r="Y161" s="171">
        <f t="shared" si="71"/>
        <v>-9.7906912696226978E-2</v>
      </c>
      <c r="Z161" s="170">
        <f t="shared" si="69"/>
        <v>4.5822701558800687E-3</v>
      </c>
    </row>
    <row r="162" spans="1:26" ht="6" customHeight="1" x14ac:dyDescent="0.25">
      <c r="C162" s="79"/>
      <c r="D162" s="79"/>
      <c r="E162" s="79"/>
      <c r="F162" s="79"/>
      <c r="G162" s="79"/>
      <c r="H162" s="79"/>
      <c r="K162" s="79"/>
      <c r="L162" s="79"/>
      <c r="M162" s="79"/>
      <c r="N162" s="79"/>
      <c r="O162" s="79"/>
      <c r="P162" s="79"/>
      <c r="S162" s="79"/>
      <c r="T162" s="79"/>
      <c r="U162" s="79"/>
      <c r="V162" s="79"/>
      <c r="W162" s="79"/>
      <c r="X162" s="79"/>
    </row>
    <row r="163" spans="1:26" ht="6" customHeigh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</row>
    <row r="164" spans="1:26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5"/>
      <c r="R164" s="105"/>
      <c r="S164" s="105"/>
      <c r="T164" s="105"/>
      <c r="U164" s="105"/>
      <c r="V164" s="105"/>
      <c r="W164" s="105"/>
      <c r="X164" s="105"/>
      <c r="Y164" s="105"/>
      <c r="Z164" s="105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A28C22-A314-4CB8-A38C-4BE6EEFC29FC}">
  <sheetPr>
    <tabColor theme="8" tint="0.59999389629810485"/>
  </sheetPr>
  <dimension ref="A4:N76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4" max="14" width="12" customWidth="1"/>
  </cols>
  <sheetData>
    <row r="4" spans="2:14" ht="21.75" thickBot="1" x14ac:dyDescent="0.3">
      <c r="B4" s="267" t="s">
        <v>217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12"/>
    </row>
    <row r="5" spans="2:14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4" ht="45" x14ac:dyDescent="0.25">
      <c r="B6" s="4"/>
      <c r="C6" s="4"/>
      <c r="D6" s="4"/>
      <c r="E6" s="13" t="s">
        <v>218</v>
      </c>
      <c r="F6" s="13" t="s">
        <v>219</v>
      </c>
      <c r="G6" s="13" t="s">
        <v>220</v>
      </c>
      <c r="H6" s="13" t="s">
        <v>221</v>
      </c>
      <c r="I6" s="13" t="s">
        <v>222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septiembre 2024</v>
      </c>
    </row>
    <row r="7" spans="2:14" x14ac:dyDescent="0.25">
      <c r="B7" s="268" t="s">
        <v>47</v>
      </c>
      <c r="C7" s="271" t="s">
        <v>8</v>
      </c>
      <c r="D7" s="15" t="s">
        <v>30</v>
      </c>
      <c r="E7" s="16">
        <v>11945</v>
      </c>
      <c r="F7" s="16">
        <v>8360</v>
      </c>
      <c r="G7" s="16">
        <v>10763</v>
      </c>
      <c r="H7" s="16">
        <v>16386</v>
      </c>
      <c r="I7" s="16">
        <v>17100</v>
      </c>
      <c r="J7" s="17">
        <f>I7/H7-1</f>
        <v>4.3573782497253744E-2</v>
      </c>
      <c r="K7" s="16">
        <f>I7-H7</f>
        <v>714</v>
      </c>
      <c r="L7" s="17">
        <f>I7/E7-1</f>
        <v>0.43156132272917547</v>
      </c>
      <c r="M7" s="16">
        <f>I7-E7</f>
        <v>5155</v>
      </c>
      <c r="N7" s="18">
        <f>I7/$I$7</f>
        <v>1</v>
      </c>
    </row>
    <row r="8" spans="2:14" x14ac:dyDescent="0.25">
      <c r="B8" s="269"/>
      <c r="C8" s="272"/>
      <c r="D8" s="19" t="s">
        <v>31</v>
      </c>
      <c r="E8" s="20">
        <v>11734</v>
      </c>
      <c r="F8" s="20">
        <v>7499</v>
      </c>
      <c r="G8" s="20">
        <v>10282</v>
      </c>
      <c r="H8" s="20">
        <v>15797</v>
      </c>
      <c r="I8" s="20">
        <v>14091</v>
      </c>
      <c r="J8" s="21">
        <f t="shared" ref="J8:J20" si="0">I8/H8-1</f>
        <v>-0.1079951889599291</v>
      </c>
      <c r="K8" s="20">
        <f t="shared" ref="K8:K17" si="1">I8-H8</f>
        <v>-1706</v>
      </c>
      <c r="L8" s="21">
        <f t="shared" ref="L8:L20" si="2">I8/E8-1</f>
        <v>0.20086926879154587</v>
      </c>
      <c r="M8" s="20">
        <f t="shared" ref="M8:M17" si="3">I8-E8</f>
        <v>2357</v>
      </c>
      <c r="N8" s="22">
        <f>I8/$I$7</f>
        <v>0.82403508771929823</v>
      </c>
    </row>
    <row r="9" spans="2:14" x14ac:dyDescent="0.25">
      <c r="B9" s="269"/>
      <c r="C9" s="273"/>
      <c r="D9" s="23" t="s">
        <v>32</v>
      </c>
      <c r="E9" s="24" t="s">
        <v>223</v>
      </c>
      <c r="F9" s="24" t="s">
        <v>223</v>
      </c>
      <c r="G9" s="24" t="s">
        <v>223</v>
      </c>
      <c r="H9" s="24" t="s">
        <v>223</v>
      </c>
      <c r="I9" s="24" t="s">
        <v>223</v>
      </c>
      <c r="J9" s="25" t="str">
        <f>IFERROR(I9/H9-1,"-")</f>
        <v>-</v>
      </c>
      <c r="K9" s="24" t="str">
        <f>IFERROR(I9-H9,"-")</f>
        <v>-</v>
      </c>
      <c r="L9" s="25" t="str">
        <f>IFERROR(I9/E9-1,"-")</f>
        <v>-</v>
      </c>
      <c r="M9" s="24" t="str">
        <f>IFERROR(I9-E9,"-")</f>
        <v>-</v>
      </c>
      <c r="N9" s="25" t="str">
        <f>IFERROR(I9/$I$7,"-")</f>
        <v>-</v>
      </c>
    </row>
    <row r="10" spans="2:14" x14ac:dyDescent="0.25">
      <c r="B10" s="269"/>
      <c r="C10" s="274" t="s">
        <v>33</v>
      </c>
      <c r="D10" s="26" t="s">
        <v>30</v>
      </c>
      <c r="E10" s="27">
        <v>14155</v>
      </c>
      <c r="F10" s="27">
        <v>9924</v>
      </c>
      <c r="G10" s="27">
        <v>13134</v>
      </c>
      <c r="H10" s="27">
        <v>18421</v>
      </c>
      <c r="I10" s="27">
        <v>19553</v>
      </c>
      <c r="J10" s="28">
        <f t="shared" si="0"/>
        <v>6.1451604147440442E-2</v>
      </c>
      <c r="K10" s="27">
        <f t="shared" si="1"/>
        <v>1132</v>
      </c>
      <c r="L10" s="28">
        <f t="shared" si="2"/>
        <v>0.3813493465206641</v>
      </c>
      <c r="M10" s="27">
        <f t="shared" si="3"/>
        <v>5398</v>
      </c>
      <c r="N10" s="18">
        <f>I10/$I$10</f>
        <v>1</v>
      </c>
    </row>
    <row r="11" spans="2:14" x14ac:dyDescent="0.25">
      <c r="B11" s="269"/>
      <c r="C11" s="275"/>
      <c r="D11" s="4" t="s">
        <v>31</v>
      </c>
      <c r="E11" s="29">
        <v>13917</v>
      </c>
      <c r="F11" s="29">
        <v>8804</v>
      </c>
      <c r="G11" s="29">
        <v>12533</v>
      </c>
      <c r="H11" s="29">
        <v>17650</v>
      </c>
      <c r="I11" s="29">
        <v>16093</v>
      </c>
      <c r="J11" s="30">
        <f t="shared" si="0"/>
        <v>-8.821529745042489E-2</v>
      </c>
      <c r="K11" s="29">
        <f t="shared" si="1"/>
        <v>-1557</v>
      </c>
      <c r="L11" s="30">
        <f t="shared" si="2"/>
        <v>0.15635553639433786</v>
      </c>
      <c r="M11" s="29">
        <f t="shared" si="3"/>
        <v>2176</v>
      </c>
      <c r="N11" s="31">
        <f>I11/$I$10</f>
        <v>0.82304505702449748</v>
      </c>
    </row>
    <row r="12" spans="2:14" x14ac:dyDescent="0.25">
      <c r="B12" s="269"/>
      <c r="C12" s="276"/>
      <c r="D12" s="32" t="s">
        <v>32</v>
      </c>
      <c r="E12" s="33" t="s">
        <v>223</v>
      </c>
      <c r="F12" s="33" t="s">
        <v>223</v>
      </c>
      <c r="G12" s="33" t="s">
        <v>223</v>
      </c>
      <c r="H12" s="33" t="s">
        <v>223</v>
      </c>
      <c r="I12" s="33" t="s">
        <v>223</v>
      </c>
      <c r="J12" s="34" t="str">
        <f>IFERROR(I12/H12-1,"-")</f>
        <v>-</v>
      </c>
      <c r="K12" s="33" t="str">
        <f>IFERROR(I12-H12,"-")</f>
        <v>-</v>
      </c>
      <c r="L12" s="34" t="str">
        <f>IFERROR(I12/E12-1,"-")</f>
        <v>-</v>
      </c>
      <c r="M12" s="33" t="str">
        <f>IFERROR(I12-E12,"-")</f>
        <v>-</v>
      </c>
      <c r="N12" s="34" t="str">
        <f>IFERROR(I12/$I$10,"-")</f>
        <v>-</v>
      </c>
    </row>
    <row r="13" spans="2:14" x14ac:dyDescent="0.25">
      <c r="B13" s="269"/>
      <c r="C13" s="271" t="s">
        <v>21</v>
      </c>
      <c r="D13" s="15" t="s">
        <v>30</v>
      </c>
      <c r="E13" s="16">
        <v>67472</v>
      </c>
      <c r="F13" s="16">
        <v>47142</v>
      </c>
      <c r="G13" s="16">
        <v>74490</v>
      </c>
      <c r="H13" s="16">
        <v>66924</v>
      </c>
      <c r="I13" s="16">
        <v>81749</v>
      </c>
      <c r="J13" s="17">
        <f t="shared" si="0"/>
        <v>0.22151993305839457</v>
      </c>
      <c r="K13" s="16">
        <f t="shared" si="1"/>
        <v>14825</v>
      </c>
      <c r="L13" s="17">
        <f t="shared" si="2"/>
        <v>0.21159888546359973</v>
      </c>
      <c r="M13" s="16">
        <f t="shared" si="3"/>
        <v>14277</v>
      </c>
      <c r="N13" s="18">
        <f>I13/$I$13</f>
        <v>1</v>
      </c>
    </row>
    <row r="14" spans="2:14" x14ac:dyDescent="0.25">
      <c r="B14" s="269"/>
      <c r="C14" s="272"/>
      <c r="D14" s="19" t="s">
        <v>31</v>
      </c>
      <c r="E14" s="20">
        <v>65979</v>
      </c>
      <c r="F14" s="20">
        <v>39763</v>
      </c>
      <c r="G14" s="20">
        <v>71807</v>
      </c>
      <c r="H14" s="20">
        <v>63598</v>
      </c>
      <c r="I14" s="20">
        <v>63472</v>
      </c>
      <c r="J14" s="21">
        <f t="shared" si="0"/>
        <v>-1.9811943771816942E-3</v>
      </c>
      <c r="K14" s="20">
        <f t="shared" si="1"/>
        <v>-126</v>
      </c>
      <c r="L14" s="21">
        <f t="shared" si="2"/>
        <v>-3.799693841980023E-2</v>
      </c>
      <c r="M14" s="20">
        <f t="shared" si="3"/>
        <v>-2507</v>
      </c>
      <c r="N14" s="22">
        <f>I14/$I$13</f>
        <v>0.77642539969907887</v>
      </c>
    </row>
    <row r="15" spans="2:14" x14ac:dyDescent="0.25">
      <c r="B15" s="269"/>
      <c r="C15" s="273"/>
      <c r="D15" s="23" t="s">
        <v>32</v>
      </c>
      <c r="E15" s="24" t="s">
        <v>223</v>
      </c>
      <c r="F15" s="24" t="s">
        <v>223</v>
      </c>
      <c r="G15" s="24" t="s">
        <v>223</v>
      </c>
      <c r="H15" s="24" t="s">
        <v>223</v>
      </c>
      <c r="I15" s="24" t="s">
        <v>223</v>
      </c>
      <c r="J15" s="25" t="str">
        <f>IFERROR(I15/H15-1,"-")</f>
        <v>-</v>
      </c>
      <c r="K15" s="24" t="str">
        <f>IFERROR(I15-H15,"-")</f>
        <v>-</v>
      </c>
      <c r="L15" s="25" t="str">
        <f>IFERROR(I15/E15-1,"-")</f>
        <v>-</v>
      </c>
      <c r="M15" s="24" t="str">
        <f>IFERROR(I15-E15,"-")</f>
        <v>-</v>
      </c>
      <c r="N15" s="25" t="str">
        <f>IFERROR(I15/$I$13,"-")</f>
        <v>-</v>
      </c>
    </row>
    <row r="16" spans="2:14" x14ac:dyDescent="0.25">
      <c r="B16" s="269"/>
      <c r="C16" s="274" t="s">
        <v>22</v>
      </c>
      <c r="D16" s="26" t="s">
        <v>30</v>
      </c>
      <c r="E16" s="35">
        <v>5.6485558811218084</v>
      </c>
      <c r="F16" s="35">
        <v>5.638995215311005</v>
      </c>
      <c r="G16" s="35">
        <v>6.9209328254204214</v>
      </c>
      <c r="H16" s="35">
        <v>4.0842182350787262</v>
      </c>
      <c r="I16" s="35">
        <v>4.7806432748538015</v>
      </c>
      <c r="J16" s="36">
        <f t="shared" si="0"/>
        <v>0.17051611830964042</v>
      </c>
      <c r="K16" s="37">
        <f t="shared" si="1"/>
        <v>0.69642503977507531</v>
      </c>
      <c r="L16" s="36">
        <f t="shared" si="2"/>
        <v>-0.1536521235752808</v>
      </c>
      <c r="M16" s="37">
        <f t="shared" si="3"/>
        <v>-0.86791260626800693</v>
      </c>
      <c r="N16" s="38"/>
    </row>
    <row r="17" spans="2:14" x14ac:dyDescent="0.25">
      <c r="B17" s="269"/>
      <c r="C17" s="275"/>
      <c r="D17" s="4" t="s">
        <v>31</v>
      </c>
      <c r="E17" s="39">
        <f>E14/E8</f>
        <v>5.6228907448440433</v>
      </c>
      <c r="F17" s="39">
        <f t="shared" ref="F17:I17" si="4">F14/F8</f>
        <v>5.3024403253767165</v>
      </c>
      <c r="G17" s="39">
        <f t="shared" si="4"/>
        <v>6.9837580237307915</v>
      </c>
      <c r="H17" s="39">
        <f t="shared" si="4"/>
        <v>4.0259542951193268</v>
      </c>
      <c r="I17" s="39">
        <f t="shared" si="4"/>
        <v>4.5044354552551278</v>
      </c>
      <c r="J17" s="40">
        <f t="shared" si="0"/>
        <v>0.11884912869375208</v>
      </c>
      <c r="K17" s="41">
        <f t="shared" si="1"/>
        <v>0.478481160135801</v>
      </c>
      <c r="L17" s="40">
        <f t="shared" si="2"/>
        <v>-0.19891108334525132</v>
      </c>
      <c r="M17" s="41">
        <f t="shared" si="3"/>
        <v>-1.1184552895889155</v>
      </c>
      <c r="N17" s="42"/>
    </row>
    <row r="18" spans="2:14" x14ac:dyDescent="0.25">
      <c r="B18" s="269"/>
      <c r="C18" s="276"/>
      <c r="D18" s="32" t="s">
        <v>32</v>
      </c>
      <c r="E18" s="43" t="str">
        <f>IFERROR(E15/E9,"-")</f>
        <v>-</v>
      </c>
      <c r="F18" s="43" t="str">
        <f t="shared" ref="F18:I18" si="5">IFERROR(F15/F9,"-")</f>
        <v>-</v>
      </c>
      <c r="G18" s="43" t="str">
        <f t="shared" si="5"/>
        <v>-</v>
      </c>
      <c r="H18" s="43" t="str">
        <f t="shared" si="5"/>
        <v>-</v>
      </c>
      <c r="I18" s="43" t="str">
        <f t="shared" si="5"/>
        <v>-</v>
      </c>
      <c r="J18" s="34" t="str">
        <f>IFERROR(I18/H18-1,"-")</f>
        <v>-</v>
      </c>
      <c r="K18" s="33" t="str">
        <f>IFERROR(I18-H18,"-")</f>
        <v>-</v>
      </c>
      <c r="L18" s="34" t="str">
        <f>IFERROR(I18/E18-1,"-")</f>
        <v>-</v>
      </c>
      <c r="M18" s="33" t="str">
        <f>IFERROR(I18-E18,"-")</f>
        <v>-</v>
      </c>
      <c r="N18" s="34"/>
    </row>
    <row r="19" spans="2:14" x14ac:dyDescent="0.25">
      <c r="B19" s="269"/>
      <c r="C19" s="277" t="s">
        <v>34</v>
      </c>
      <c r="D19" s="15" t="s">
        <v>30</v>
      </c>
      <c r="E19" s="18">
        <v>0.55259999999999998</v>
      </c>
      <c r="F19" s="18">
        <v>0.36749999999999999</v>
      </c>
      <c r="G19" s="18">
        <v>0.54430000000000001</v>
      </c>
      <c r="H19" s="18">
        <v>0.52170000000000005</v>
      </c>
      <c r="I19" s="18">
        <v>0.63280000000000003</v>
      </c>
      <c r="J19" s="17">
        <f t="shared" si="0"/>
        <v>0.21295763848955329</v>
      </c>
      <c r="K19" s="44">
        <f>(I19-H19)*100</f>
        <v>11.109999999999998</v>
      </c>
      <c r="L19" s="17">
        <f t="shared" si="2"/>
        <v>0.14513210278682598</v>
      </c>
      <c r="M19" s="44">
        <f>(I19-E19)*100</f>
        <v>8.0200000000000049</v>
      </c>
      <c r="N19" s="18"/>
    </row>
    <row r="20" spans="2:14" x14ac:dyDescent="0.25">
      <c r="B20" s="269"/>
      <c r="C20" s="278"/>
      <c r="D20" s="19" t="s">
        <v>31</v>
      </c>
      <c r="E20" s="22">
        <v>0.54930000000000001</v>
      </c>
      <c r="F20" s="22">
        <v>0.37060000000000004</v>
      </c>
      <c r="G20" s="22">
        <v>0.61980000000000002</v>
      </c>
      <c r="H20" s="22">
        <v>0.59279999999999999</v>
      </c>
      <c r="I20" s="22">
        <v>0.5867</v>
      </c>
      <c r="J20" s="21">
        <f t="shared" si="0"/>
        <v>-1.0290148448043213E-2</v>
      </c>
      <c r="K20" s="45">
        <f>(I20-H20)*100</f>
        <v>-0.60999999999999943</v>
      </c>
      <c r="L20" s="21">
        <f t="shared" si="2"/>
        <v>6.8086655743673674E-2</v>
      </c>
      <c r="M20" s="45">
        <f>(I20-E20)*100</f>
        <v>3.7399999999999989</v>
      </c>
      <c r="N20" s="22"/>
    </row>
    <row r="21" spans="2:14" x14ac:dyDescent="0.25">
      <c r="B21" s="269"/>
      <c r="C21" s="279"/>
      <c r="D21" s="23" t="s">
        <v>32</v>
      </c>
      <c r="E21" s="25" t="s">
        <v>223</v>
      </c>
      <c r="F21" s="25" t="s">
        <v>223</v>
      </c>
      <c r="G21" s="25" t="s">
        <v>223</v>
      </c>
      <c r="H21" s="25" t="s">
        <v>223</v>
      </c>
      <c r="I21" s="25" t="s">
        <v>223</v>
      </c>
      <c r="J21" s="25" t="str">
        <f>IFERROR(I21/H21-1,"-")</f>
        <v>-</v>
      </c>
      <c r="K21" s="24" t="str">
        <f>IFERROR(I21-H21,"-")</f>
        <v>-</v>
      </c>
      <c r="L21" s="25" t="str">
        <f>IFERROR(I21/E21-1,"-")</f>
        <v>-</v>
      </c>
      <c r="M21" s="24" t="str">
        <f>IFERROR(I21-E21,"-")</f>
        <v>-</v>
      </c>
      <c r="N21" s="46"/>
    </row>
    <row r="22" spans="2:14" x14ac:dyDescent="0.25">
      <c r="B22" s="269"/>
      <c r="C22" s="280" t="s">
        <v>35</v>
      </c>
      <c r="D22" s="26" t="s">
        <v>30</v>
      </c>
      <c r="E22" s="27">
        <v>4070</v>
      </c>
      <c r="F22" s="27">
        <v>4276</v>
      </c>
      <c r="G22" s="27">
        <v>4562</v>
      </c>
      <c r="H22" s="27">
        <v>4276</v>
      </c>
      <c r="I22" s="27">
        <v>4306</v>
      </c>
      <c r="J22" s="36">
        <f>I22/H22-1</f>
        <v>7.0159027128158247E-3</v>
      </c>
      <c r="K22" s="27">
        <f>I22-H22</f>
        <v>30</v>
      </c>
      <c r="L22" s="36">
        <f>I22/E22-1</f>
        <v>5.7985257985257999E-2</v>
      </c>
      <c r="M22" s="27">
        <f>I22-E22</f>
        <v>236</v>
      </c>
      <c r="N22" s="38">
        <f>I22/$I$22</f>
        <v>1</v>
      </c>
    </row>
    <row r="23" spans="2:14" x14ac:dyDescent="0.25">
      <c r="B23" s="269"/>
      <c r="C23" s="281"/>
      <c r="D23" s="4" t="s">
        <v>31</v>
      </c>
      <c r="E23" s="29">
        <v>4004</v>
      </c>
      <c r="F23" s="29">
        <v>3576</v>
      </c>
      <c r="G23" s="29">
        <v>3862</v>
      </c>
      <c r="H23" s="29">
        <v>3576</v>
      </c>
      <c r="I23" s="29">
        <v>3606</v>
      </c>
      <c r="J23" s="40">
        <f>I23/H23-1</f>
        <v>8.3892617449663476E-3</v>
      </c>
      <c r="K23" s="29">
        <f>I23-H23</f>
        <v>30</v>
      </c>
      <c r="L23" s="40">
        <f>I23/E23-1</f>
        <v>-9.9400599400599421E-2</v>
      </c>
      <c r="M23" s="29">
        <f>I23-E23</f>
        <v>-398</v>
      </c>
      <c r="N23" s="42">
        <f>I23/$I$22</f>
        <v>0.83743613562470975</v>
      </c>
    </row>
    <row r="24" spans="2:14" x14ac:dyDescent="0.25">
      <c r="B24" s="270"/>
      <c r="C24" s="282"/>
      <c r="D24" s="32" t="s">
        <v>32</v>
      </c>
      <c r="E24" s="33" t="s">
        <v>223</v>
      </c>
      <c r="F24" s="33" t="s">
        <v>223</v>
      </c>
      <c r="G24" s="33" t="s">
        <v>223</v>
      </c>
      <c r="H24" s="33" t="s">
        <v>223</v>
      </c>
      <c r="I24" s="33" t="s">
        <v>223</v>
      </c>
      <c r="J24" s="34" t="str">
        <f>IFERROR(I24/H24-1,"-")</f>
        <v>-</v>
      </c>
      <c r="K24" s="33" t="str">
        <f>IFERROR(I24-H24,"-")</f>
        <v>-</v>
      </c>
      <c r="L24" s="34" t="str">
        <f>IFERROR(I24/E24-1,"-")</f>
        <v>-</v>
      </c>
      <c r="M24" s="33" t="str">
        <f>IFERROR(I24-E24,"-")</f>
        <v>-</v>
      </c>
      <c r="N24" s="34" t="str">
        <f>IFERROR(I24/$I$22,"-")</f>
        <v>-</v>
      </c>
    </row>
    <row r="25" spans="2:14" ht="7.5" customHeight="1" x14ac:dyDescent="0.25">
      <c r="B25" s="264"/>
      <c r="C25" s="264"/>
      <c r="D25" s="264"/>
      <c r="E25" s="264"/>
      <c r="F25" s="264"/>
      <c r="G25" s="264"/>
      <c r="H25" s="264"/>
      <c r="I25" s="264"/>
      <c r="J25" s="264"/>
      <c r="K25" s="264"/>
      <c r="L25" s="264"/>
      <c r="M25" s="264"/>
      <c r="N25" s="47"/>
    </row>
    <row r="26" spans="2:14" ht="24.75" customHeight="1" x14ac:dyDescent="0.25">
      <c r="B26" s="265" t="s">
        <v>36</v>
      </c>
      <c r="C26" s="266"/>
      <c r="D26" s="266"/>
      <c r="E26" s="266"/>
      <c r="F26" s="266"/>
      <c r="G26" s="266"/>
      <c r="H26" s="266"/>
      <c r="I26" s="266"/>
      <c r="J26" s="266"/>
      <c r="K26" s="266"/>
      <c r="L26" s="266"/>
      <c r="M26" s="266"/>
    </row>
    <row r="29" spans="2:14" ht="21.75" customHeight="1" thickBot="1" x14ac:dyDescent="0.3">
      <c r="B29" s="267" t="s">
        <v>217</v>
      </c>
      <c r="C29" s="267"/>
      <c r="D29" s="267"/>
      <c r="E29" s="267"/>
      <c r="F29" s="267"/>
      <c r="G29" s="267"/>
      <c r="H29" s="267"/>
      <c r="I29" s="267"/>
      <c r="J29" s="267"/>
      <c r="K29" s="267"/>
      <c r="L29" s="267"/>
      <c r="M29" s="267"/>
      <c r="N29" s="12"/>
    </row>
    <row r="30" spans="2:14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</row>
    <row r="31" spans="2:14" ht="75" x14ac:dyDescent="0.25">
      <c r="B31" s="4"/>
      <c r="C31" s="4"/>
      <c r="D31" s="4"/>
      <c r="E31" s="13" t="s">
        <v>224</v>
      </c>
      <c r="F31" s="13" t="s">
        <v>225</v>
      </c>
      <c r="G31" s="13" t="s">
        <v>226</v>
      </c>
      <c r="H31" s="13" t="s">
        <v>227</v>
      </c>
      <c r="I31" s="13" t="s">
        <v>228</v>
      </c>
      <c r="J31" s="14" t="str">
        <f>CONCATENATE("var. ",RIGHT(I31,2),"/",RIGHT(H31,2))</f>
        <v>var. 24/23</v>
      </c>
      <c r="K31" s="14" t="str">
        <f>CONCATENATE("dif. ",RIGHT(I31,2),"/",RIGHT(H31,2))</f>
        <v>dif. 24/23</v>
      </c>
      <c r="L31" s="14" t="str">
        <f>CONCATENATE("var. ",RIGHT(I31,2),"/",RIGHT(E31,2))</f>
        <v>var. 24/19</v>
      </c>
      <c r="M31" s="14" t="str">
        <f>CONCATENATE("dif. ",RIGHT(I31,2),"/",RIGHT(E31,2))</f>
        <v>dif. 24/19</v>
      </c>
      <c r="N31" s="14" t="str">
        <f>CONCATENATE("cuota ",I31)</f>
        <v>cuota acumulado a septiembre 2024</v>
      </c>
    </row>
    <row r="32" spans="2:14" ht="15" customHeight="1" x14ac:dyDescent="0.25">
      <c r="B32" s="268" t="s">
        <v>47</v>
      </c>
      <c r="C32" s="271" t="s">
        <v>8</v>
      </c>
      <c r="D32" s="15" t="s">
        <v>30</v>
      </c>
      <c r="E32" s="49">
        <v>103641</v>
      </c>
      <c r="F32" s="49">
        <v>34184</v>
      </c>
      <c r="G32" s="49">
        <v>117560</v>
      </c>
      <c r="H32" s="49">
        <v>137595</v>
      </c>
      <c r="I32" s="49">
        <v>175857</v>
      </c>
      <c r="J32" s="17">
        <f>I32/H32-1</f>
        <v>0.27807696500599577</v>
      </c>
      <c r="K32" s="16">
        <f>I32-H32</f>
        <v>38262</v>
      </c>
      <c r="L32" s="17">
        <f>I32/E32-1</f>
        <v>0.69678988045271661</v>
      </c>
      <c r="M32" s="16">
        <f>I32-E32</f>
        <v>72216</v>
      </c>
      <c r="N32" s="18">
        <f>I32/$I$32</f>
        <v>1</v>
      </c>
    </row>
    <row r="33" spans="1:14" x14ac:dyDescent="0.25">
      <c r="B33" s="269"/>
      <c r="C33" s="272"/>
      <c r="D33" s="19" t="s">
        <v>31</v>
      </c>
      <c r="E33" s="50">
        <v>102355</v>
      </c>
      <c r="F33" s="50">
        <v>32734</v>
      </c>
      <c r="G33" s="50">
        <v>110290</v>
      </c>
      <c r="H33" s="50">
        <v>131067</v>
      </c>
      <c r="I33" s="50">
        <v>146251</v>
      </c>
      <c r="J33" s="21">
        <f t="shared" ref="J33:J45" si="6">I33/H33-1</f>
        <v>0.11584914585669925</v>
      </c>
      <c r="K33" s="20">
        <f t="shared" ref="K33:K42" si="7">I33-H33</f>
        <v>15184</v>
      </c>
      <c r="L33" s="21">
        <f t="shared" ref="L33:L45" si="8">I33/E33-1</f>
        <v>0.42886033901616916</v>
      </c>
      <c r="M33" s="20">
        <f t="shared" ref="M33:M42" si="9">I33-E33</f>
        <v>43896</v>
      </c>
      <c r="N33" s="22">
        <f>I33/$I$32</f>
        <v>0.83164730434387035</v>
      </c>
    </row>
    <row r="34" spans="1:14" x14ac:dyDescent="0.25">
      <c r="B34" s="269"/>
      <c r="C34" s="273"/>
      <c r="D34" s="23" t="s">
        <v>32</v>
      </c>
      <c r="E34" s="24" t="s">
        <v>223</v>
      </c>
      <c r="F34" s="24" t="s">
        <v>223</v>
      </c>
      <c r="G34" s="24" t="s">
        <v>223</v>
      </c>
      <c r="H34" s="24" t="s">
        <v>223</v>
      </c>
      <c r="I34" s="24" t="s">
        <v>223</v>
      </c>
      <c r="J34" s="25" t="str">
        <f>IFERROR(I34/H34-1,"-")</f>
        <v>-</v>
      </c>
      <c r="K34" s="24" t="str">
        <f>IFERROR(I34-H34,"-")</f>
        <v>-</v>
      </c>
      <c r="L34" s="25" t="str">
        <f>IFERROR(I34/E34-1,"-")</f>
        <v>-</v>
      </c>
      <c r="M34" s="24" t="str">
        <f>IFERROR(I34-E34,"-")</f>
        <v>-</v>
      </c>
      <c r="N34" s="25" t="str">
        <f>IFERROR(I34/I32,"-")</f>
        <v>-</v>
      </c>
    </row>
    <row r="35" spans="1:14" x14ac:dyDescent="0.25">
      <c r="B35" s="269"/>
      <c r="C35" s="274" t="s">
        <v>33</v>
      </c>
      <c r="D35" s="26" t="s">
        <v>30</v>
      </c>
      <c r="E35" s="51">
        <v>120888</v>
      </c>
      <c r="F35" s="51">
        <v>40371</v>
      </c>
      <c r="G35" s="51">
        <v>138765</v>
      </c>
      <c r="H35" s="51">
        <v>159652</v>
      </c>
      <c r="I35" s="51">
        <v>203839</v>
      </c>
      <c r="J35" s="28">
        <f t="shared" si="6"/>
        <v>0.27677072632976718</v>
      </c>
      <c r="K35" s="27">
        <f t="shared" si="7"/>
        <v>44187</v>
      </c>
      <c r="L35" s="28">
        <f t="shared" si="8"/>
        <v>0.68618059691615385</v>
      </c>
      <c r="M35" s="27">
        <f t="shared" si="9"/>
        <v>82951</v>
      </c>
      <c r="N35" s="18">
        <f>I35/$I$35</f>
        <v>1</v>
      </c>
    </row>
    <row r="36" spans="1:14" x14ac:dyDescent="0.25">
      <c r="B36" s="269"/>
      <c r="C36" s="275"/>
      <c r="D36" s="4" t="s">
        <v>31</v>
      </c>
      <c r="E36" s="52">
        <v>119333</v>
      </c>
      <c r="F36" s="52">
        <v>38483</v>
      </c>
      <c r="G36" s="52">
        <v>129907</v>
      </c>
      <c r="H36" s="52">
        <v>151715</v>
      </c>
      <c r="I36" s="52">
        <v>169308</v>
      </c>
      <c r="J36" s="30">
        <f t="shared" si="6"/>
        <v>0.11596084764196024</v>
      </c>
      <c r="K36" s="29">
        <f t="shared" si="7"/>
        <v>17593</v>
      </c>
      <c r="L36" s="30">
        <f t="shared" si="8"/>
        <v>0.41878608599465372</v>
      </c>
      <c r="M36" s="29">
        <f t="shared" si="9"/>
        <v>49975</v>
      </c>
      <c r="N36" s="31">
        <f>I36/$I$35</f>
        <v>0.83059669641236467</v>
      </c>
    </row>
    <row r="37" spans="1:14" x14ac:dyDescent="0.25">
      <c r="B37" s="269"/>
      <c r="C37" s="276"/>
      <c r="D37" s="32" t="s">
        <v>32</v>
      </c>
      <c r="E37" s="33" t="s">
        <v>223</v>
      </c>
      <c r="F37" s="33" t="s">
        <v>223</v>
      </c>
      <c r="G37" s="33" t="s">
        <v>223</v>
      </c>
      <c r="H37" s="33" t="s">
        <v>223</v>
      </c>
      <c r="I37" s="33" t="s">
        <v>223</v>
      </c>
      <c r="J37" s="34" t="str">
        <f>IFERROR(I37/H37-1,"-")</f>
        <v>-</v>
      </c>
      <c r="K37" s="33" t="str">
        <f>IFERROR(I37-H37,"-")</f>
        <v>-</v>
      </c>
      <c r="L37" s="34" t="str">
        <f>IFERROR(I37/E37-1,"-")</f>
        <v>-</v>
      </c>
      <c r="M37" s="33" t="str">
        <f>IFERROR(I37-E37,"-")</f>
        <v>-</v>
      </c>
      <c r="N37" s="34" t="str">
        <f>IFERROR(I37/I35,"-")</f>
        <v>-</v>
      </c>
    </row>
    <row r="38" spans="1:14" x14ac:dyDescent="0.25">
      <c r="B38" s="269"/>
      <c r="C38" s="271" t="s">
        <v>21</v>
      </c>
      <c r="D38" s="15" t="s">
        <v>30</v>
      </c>
      <c r="E38" s="49">
        <v>630914</v>
      </c>
      <c r="F38" s="49">
        <v>206512</v>
      </c>
      <c r="G38" s="49">
        <v>728683</v>
      </c>
      <c r="H38" s="49">
        <v>789742</v>
      </c>
      <c r="I38" s="49">
        <v>1039569</v>
      </c>
      <c r="J38" s="17">
        <f t="shared" si="6"/>
        <v>0.31634001990523486</v>
      </c>
      <c r="K38" s="16">
        <f t="shared" si="7"/>
        <v>249827</v>
      </c>
      <c r="L38" s="17">
        <f t="shared" si="8"/>
        <v>0.64771902351192079</v>
      </c>
      <c r="M38" s="16">
        <f t="shared" si="9"/>
        <v>408655</v>
      </c>
      <c r="N38" s="18">
        <f>I38/$I$38</f>
        <v>1</v>
      </c>
    </row>
    <row r="39" spans="1:14" x14ac:dyDescent="0.25">
      <c r="B39" s="269"/>
      <c r="C39" s="272"/>
      <c r="D39" s="19" t="s">
        <v>31</v>
      </c>
      <c r="E39" s="50">
        <v>621729</v>
      </c>
      <c r="F39" s="50">
        <v>193317</v>
      </c>
      <c r="G39" s="50">
        <v>676044</v>
      </c>
      <c r="H39" s="50">
        <v>745242</v>
      </c>
      <c r="I39" s="50">
        <v>869970</v>
      </c>
      <c r="J39" s="21">
        <f t="shared" si="6"/>
        <v>0.16736576843495143</v>
      </c>
      <c r="K39" s="20">
        <f t="shared" si="7"/>
        <v>124728</v>
      </c>
      <c r="L39" s="21">
        <f t="shared" si="8"/>
        <v>0.39927524693234506</v>
      </c>
      <c r="M39" s="20">
        <f t="shared" si="9"/>
        <v>248241</v>
      </c>
      <c r="N39" s="22">
        <f>I39/$I$38</f>
        <v>0.83685642800045024</v>
      </c>
    </row>
    <row r="40" spans="1:14" x14ac:dyDescent="0.25">
      <c r="B40" s="269"/>
      <c r="C40" s="273"/>
      <c r="D40" s="23" t="s">
        <v>32</v>
      </c>
      <c r="E40" s="24" t="s">
        <v>223</v>
      </c>
      <c r="F40" s="24" t="s">
        <v>223</v>
      </c>
      <c r="G40" s="24" t="s">
        <v>223</v>
      </c>
      <c r="H40" s="24" t="s">
        <v>223</v>
      </c>
      <c r="I40" s="24" t="s">
        <v>223</v>
      </c>
      <c r="J40" s="25" t="str">
        <f>IFERROR(I40/H40-1,"-")</f>
        <v>-</v>
      </c>
      <c r="K40" s="24" t="str">
        <f>IFERROR(I40-H40,"-")</f>
        <v>-</v>
      </c>
      <c r="L40" s="25" t="str">
        <f>IFERROR(I40/E40-1,"-")</f>
        <v>-</v>
      </c>
      <c r="M40" s="24" t="str">
        <f>IFERROR(I40-E40,"-")</f>
        <v>-</v>
      </c>
      <c r="N40" s="25" t="str">
        <f>IFERROR(I40/I38,"-")</f>
        <v>-</v>
      </c>
    </row>
    <row r="41" spans="1:14" x14ac:dyDescent="0.25">
      <c r="B41" s="269"/>
      <c r="C41" s="274" t="s">
        <v>22</v>
      </c>
      <c r="D41" s="26" t="s">
        <v>30</v>
      </c>
      <c r="E41" s="53">
        <v>6.0874943313939465</v>
      </c>
      <c r="F41" s="53">
        <v>6.0411888602855139</v>
      </c>
      <c r="G41" s="53">
        <v>6.1983923103096288</v>
      </c>
      <c r="H41" s="53">
        <v>5.739612631272939</v>
      </c>
      <c r="I41" s="53">
        <v>5.911445094593903</v>
      </c>
      <c r="J41" s="36">
        <f t="shared" si="6"/>
        <v>2.9937989610085314E-2</v>
      </c>
      <c r="K41" s="37">
        <f t="shared" si="7"/>
        <v>0.17183246332096402</v>
      </c>
      <c r="L41" s="36">
        <f t="shared" si="8"/>
        <v>-2.8919819422604798E-2</v>
      </c>
      <c r="M41" s="37">
        <f t="shared" si="9"/>
        <v>-0.17604923680004347</v>
      </c>
      <c r="N41" s="38"/>
    </row>
    <row r="42" spans="1:14" x14ac:dyDescent="0.25">
      <c r="B42" s="269"/>
      <c r="C42" s="275"/>
      <c r="D42" s="4" t="s">
        <v>31</v>
      </c>
      <c r="E42" s="54">
        <f t="shared" ref="E42:I42" si="10">E39/E33</f>
        <v>6.0742416100825558</v>
      </c>
      <c r="F42" s="54">
        <f t="shared" si="10"/>
        <v>5.9056943850430743</v>
      </c>
      <c r="G42" s="54">
        <f t="shared" si="10"/>
        <v>6.1296944419258317</v>
      </c>
      <c r="H42" s="54">
        <f t="shared" si="10"/>
        <v>5.6859621415001484</v>
      </c>
      <c r="I42" s="54">
        <f t="shared" si="10"/>
        <v>5.9484721471989932</v>
      </c>
      <c r="J42" s="40">
        <f t="shared" si="6"/>
        <v>4.6168088911964889E-2</v>
      </c>
      <c r="K42" s="41">
        <f t="shared" si="7"/>
        <v>0.26251000569884475</v>
      </c>
      <c r="L42" s="40">
        <f t="shared" si="8"/>
        <v>-2.0705377058890639E-2</v>
      </c>
      <c r="M42" s="41">
        <f t="shared" si="9"/>
        <v>-0.12576946288356261</v>
      </c>
      <c r="N42" s="42"/>
    </row>
    <row r="43" spans="1:14" x14ac:dyDescent="0.25">
      <c r="B43" s="269"/>
      <c r="C43" s="276"/>
      <c r="D43" s="32" t="s">
        <v>32</v>
      </c>
      <c r="E43" s="43" t="str">
        <f>IFERROR(E40/E34,"-")</f>
        <v>-</v>
      </c>
      <c r="F43" s="43" t="str">
        <f t="shared" ref="F43:I43" si="11">IFERROR(F40/F34,"-")</f>
        <v>-</v>
      </c>
      <c r="G43" s="43" t="str">
        <f t="shared" si="11"/>
        <v>-</v>
      </c>
      <c r="H43" s="43" t="str">
        <f t="shared" si="11"/>
        <v>-</v>
      </c>
      <c r="I43" s="43" t="str">
        <f t="shared" si="11"/>
        <v>-</v>
      </c>
      <c r="J43" s="34" t="str">
        <f>IFERROR(I43/H43-1,"-")</f>
        <v>-</v>
      </c>
      <c r="K43" s="33" t="str">
        <f>IFERROR(I43-H43,"-")</f>
        <v>-</v>
      </c>
      <c r="L43" s="34" t="str">
        <f>IFERROR(I43/E43-1,"-")</f>
        <v>-</v>
      </c>
      <c r="M43" s="33" t="str">
        <f>IFERROR(I43-E43,"-")</f>
        <v>-</v>
      </c>
      <c r="N43" s="55"/>
    </row>
    <row r="44" spans="1:14" x14ac:dyDescent="0.25">
      <c r="A44" s="56"/>
      <c r="B44" s="269"/>
      <c r="C44" s="277" t="s">
        <v>34</v>
      </c>
      <c r="D44" s="15" t="s">
        <v>30</v>
      </c>
      <c r="E44" s="57">
        <v>0.56782316782316777</v>
      </c>
      <c r="F44" s="57">
        <v>0.19585661662892023</v>
      </c>
      <c r="G44" s="57">
        <v>0.58508735163711056</v>
      </c>
      <c r="H44" s="57">
        <v>0.65720481863543012</v>
      </c>
      <c r="I44" s="57">
        <v>0.86969496187650897</v>
      </c>
      <c r="J44" s="57">
        <f t="shared" si="6"/>
        <v>0.32332407982381683</v>
      </c>
      <c r="K44" s="44">
        <f>(I44-H44)*100</f>
        <v>21.249014324107883</v>
      </c>
      <c r="L44" s="17">
        <f t="shared" si="8"/>
        <v>0.53162993544382897</v>
      </c>
      <c r="M44" s="44">
        <f>(I44-E44)*100</f>
        <v>30.18717940533412</v>
      </c>
      <c r="N44" s="18"/>
    </row>
    <row r="45" spans="1:14" x14ac:dyDescent="0.25">
      <c r="B45" s="269"/>
      <c r="C45" s="278"/>
      <c r="D45" s="19" t="s">
        <v>31</v>
      </c>
      <c r="E45" s="58">
        <v>0.56878012097792319</v>
      </c>
      <c r="F45" s="58">
        <v>0.22392691334686274</v>
      </c>
      <c r="G45" s="58">
        <v>0.64120964483470955</v>
      </c>
      <c r="H45" s="58">
        <v>0.73744864274348687</v>
      </c>
      <c r="I45" s="58">
        <v>0.86691326383172929</v>
      </c>
      <c r="J45" s="58">
        <f t="shared" si="6"/>
        <v>0.17555747422166612</v>
      </c>
      <c r="K45" s="45">
        <f>(I45-H45)*100</f>
        <v>12.946462108824242</v>
      </c>
      <c r="L45" s="21">
        <f t="shared" si="8"/>
        <v>0.52416238166203066</v>
      </c>
      <c r="M45" s="45">
        <f>(I45-E45)*100</f>
        <v>29.81331428538061</v>
      </c>
      <c r="N45" s="22"/>
    </row>
    <row r="46" spans="1:14" x14ac:dyDescent="0.25">
      <c r="B46" s="269"/>
      <c r="C46" s="279"/>
      <c r="D46" s="23" t="s">
        <v>32</v>
      </c>
      <c r="E46" s="59" t="s">
        <v>223</v>
      </c>
      <c r="F46" s="59" t="s">
        <v>223</v>
      </c>
      <c r="G46" s="59" t="s">
        <v>223</v>
      </c>
      <c r="H46" s="59" t="s">
        <v>223</v>
      </c>
      <c r="I46" s="59" t="s">
        <v>223</v>
      </c>
      <c r="J46" s="25" t="str">
        <f>IFERROR(I46/H46-1,"-")</f>
        <v>-</v>
      </c>
      <c r="K46" s="24" t="str">
        <f>IFERROR(I46-H46,"-")</f>
        <v>-</v>
      </c>
      <c r="L46" s="25" t="str">
        <f>IFERROR(I46/E46-1,"-")</f>
        <v>-</v>
      </c>
      <c r="M46" s="24" t="str">
        <f>IFERROR(I46-E46,"-")</f>
        <v>-</v>
      </c>
      <c r="N46" s="46"/>
    </row>
    <row r="47" spans="1:14" x14ac:dyDescent="0.25">
      <c r="B47" s="269"/>
      <c r="C47" s="280" t="s">
        <v>37</v>
      </c>
      <c r="D47" s="26" t="s">
        <v>30</v>
      </c>
      <c r="E47" s="51">
        <v>4070</v>
      </c>
      <c r="F47" s="51">
        <v>3860</v>
      </c>
      <c r="G47" s="51">
        <v>4562</v>
      </c>
      <c r="H47" s="51">
        <v>4403.1111111111113</v>
      </c>
      <c r="I47" s="51">
        <v>4363.333333333333</v>
      </c>
      <c r="J47" s="36">
        <f>I47/H47-1</f>
        <v>-9.0340163520744587E-3</v>
      </c>
      <c r="K47" s="27">
        <f>I47-H47</f>
        <v>-39.777777777778283</v>
      </c>
      <c r="L47" s="36">
        <f>I47/E47-1</f>
        <v>7.2072072072072002E-2</v>
      </c>
      <c r="M47" s="27">
        <f>I47-E47</f>
        <v>293.33333333333303</v>
      </c>
      <c r="N47" s="38">
        <f>I47/$I$22</f>
        <v>1.0133147546059762</v>
      </c>
    </row>
    <row r="48" spans="1:14" x14ac:dyDescent="0.25">
      <c r="B48" s="269"/>
      <c r="C48" s="275"/>
      <c r="D48" s="4" t="s">
        <v>31</v>
      </c>
      <c r="E48" s="52">
        <v>4004</v>
      </c>
      <c r="F48" s="52">
        <v>3160</v>
      </c>
      <c r="G48" s="52">
        <v>3862</v>
      </c>
      <c r="H48" s="52">
        <v>3703.1111111111113</v>
      </c>
      <c r="I48" s="52">
        <v>3663.3333333333335</v>
      </c>
      <c r="J48" s="40">
        <f>I48/H48-1</f>
        <v>-1.0741718674987966E-2</v>
      </c>
      <c r="K48" s="29">
        <f>I48-H48</f>
        <v>-39.777777777777828</v>
      </c>
      <c r="L48" s="40">
        <f>I48/E48-1</f>
        <v>-8.5081585081585032E-2</v>
      </c>
      <c r="M48" s="29">
        <f>I48-E48</f>
        <v>-340.66666666666652</v>
      </c>
      <c r="N48" s="42">
        <f>I48/$I$22</f>
        <v>0.85075089023068595</v>
      </c>
    </row>
    <row r="49" spans="2:14" x14ac:dyDescent="0.25">
      <c r="B49" s="270"/>
      <c r="C49" s="276"/>
      <c r="D49" s="32" t="s">
        <v>32</v>
      </c>
      <c r="E49" s="33" t="e">
        <v>#REF!</v>
      </c>
      <c r="F49" s="33" t="e">
        <v>#REF!</v>
      </c>
      <c r="G49" s="33" t="e">
        <v>#REF!</v>
      </c>
      <c r="H49" s="33" t="e">
        <v>#REF!</v>
      </c>
      <c r="I49" s="33" t="e">
        <v>#REF!</v>
      </c>
      <c r="J49" s="34" t="str">
        <f>IFERROR(I49/H49-1,"-")</f>
        <v>-</v>
      </c>
      <c r="K49" s="33" t="str">
        <f>IFERROR(I49-H49,"-")</f>
        <v>-</v>
      </c>
      <c r="L49" s="34" t="str">
        <f>IFERROR(I49/E49-1,"-")</f>
        <v>-</v>
      </c>
      <c r="M49" s="33" t="str">
        <f>IFERROR(I49-E49,"-")</f>
        <v>-</v>
      </c>
      <c r="N49" s="34" t="str">
        <f>IFERROR(I49/I47,"-")</f>
        <v>-</v>
      </c>
    </row>
    <row r="50" spans="2:14" ht="6" customHeight="1" x14ac:dyDescent="0.25">
      <c r="B50" s="264"/>
      <c r="C50" s="264"/>
      <c r="D50" s="264"/>
      <c r="E50" s="264"/>
      <c r="F50" s="264"/>
      <c r="G50" s="264"/>
      <c r="H50" s="264"/>
      <c r="I50" s="264"/>
      <c r="J50" s="264"/>
      <c r="K50" s="264"/>
      <c r="L50" s="264"/>
      <c r="M50" s="264"/>
      <c r="N50" s="47"/>
    </row>
    <row r="51" spans="2:14" ht="28.5" customHeight="1" x14ac:dyDescent="0.25">
      <c r="B51" s="265" t="s">
        <v>38</v>
      </c>
      <c r="C51" s="266"/>
      <c r="D51" s="266"/>
      <c r="E51" s="266"/>
      <c r="F51" s="266"/>
      <c r="G51" s="266"/>
      <c r="H51" s="266"/>
      <c r="I51" s="266"/>
      <c r="J51" s="266"/>
      <c r="K51" s="266"/>
      <c r="L51" s="266"/>
      <c r="M51" s="266"/>
    </row>
    <row r="52" spans="2:14" x14ac:dyDescent="0.25">
      <c r="B52" s="60"/>
    </row>
    <row r="54" spans="2:14" ht="21.75" thickBot="1" x14ac:dyDescent="0.3">
      <c r="B54" s="267" t="s">
        <v>217</v>
      </c>
      <c r="C54" s="267"/>
      <c r="D54" s="267"/>
      <c r="E54" s="267"/>
      <c r="F54" s="267"/>
      <c r="G54" s="267"/>
      <c r="H54" s="267"/>
      <c r="I54" s="267"/>
      <c r="J54" s="267"/>
      <c r="K54" s="267"/>
      <c r="L54" s="267"/>
      <c r="M54" s="267"/>
      <c r="N54" s="12"/>
    </row>
    <row r="55" spans="2:14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2:14" x14ac:dyDescent="0.25">
      <c r="B56" s="4"/>
      <c r="C56" s="4"/>
      <c r="D56" s="4"/>
      <c r="E56" s="14">
        <v>2019</v>
      </c>
      <c r="F56" s="14">
        <v>2020</v>
      </c>
      <c r="G56" s="14">
        <v>2021</v>
      </c>
      <c r="H56" s="14">
        <v>2022</v>
      </c>
      <c r="I56" s="14">
        <v>2023</v>
      </c>
      <c r="J56" s="14" t="str">
        <f>CONCATENATE("var. ",RIGHT(I56,2),"/",RIGHT(H56,2))</f>
        <v>var. 23/22</v>
      </c>
      <c r="K56" s="14" t="str">
        <f>CONCATENATE("dif. ",RIGHT(I56,2),"/",RIGHT(H56,2))</f>
        <v>dif. 23/22</v>
      </c>
      <c r="L56" s="14" t="str">
        <f>CONCATENATE("var. ",RIGHT(I56,2),"/",RIGHT(E56,2))</f>
        <v>var. 23/19</v>
      </c>
      <c r="M56" s="14" t="str">
        <f>CONCATENATE("dif. ",RIGHT(I56,2),"/",RIGHT(E56,2))</f>
        <v>dif. 23/19</v>
      </c>
      <c r="N56" s="14" t="str">
        <f>CONCATENATE("cuota ",I56)</f>
        <v>cuota 2023</v>
      </c>
    </row>
    <row r="57" spans="2:14" x14ac:dyDescent="0.25">
      <c r="B57" s="268" t="s">
        <v>47</v>
      </c>
      <c r="C57" s="271" t="s">
        <v>8</v>
      </c>
      <c r="D57" s="15" t="s">
        <v>30</v>
      </c>
      <c r="E57" s="49">
        <v>137126</v>
      </c>
      <c r="F57" s="49">
        <v>55313</v>
      </c>
      <c r="G57" s="49">
        <v>70304</v>
      </c>
      <c r="H57" s="49">
        <v>161080</v>
      </c>
      <c r="I57" s="49">
        <v>179837</v>
      </c>
      <c r="J57" s="17">
        <f t="shared" ref="J57:J73" si="12">I57/H57-1</f>
        <v>0.116445244598957</v>
      </c>
      <c r="K57" s="16">
        <f t="shared" ref="K57:K73" si="13">I57-H57</f>
        <v>18757</v>
      </c>
      <c r="L57" s="17">
        <f t="shared" ref="L57:L73" si="14">I57/E57-1</f>
        <v>0.31147266018114728</v>
      </c>
      <c r="M57" s="16">
        <f t="shared" ref="M57:M73" si="15">I57-E57</f>
        <v>42711</v>
      </c>
      <c r="N57" s="17">
        <f>I57/$I$57</f>
        <v>1</v>
      </c>
    </row>
    <row r="58" spans="2:14" x14ac:dyDescent="0.25">
      <c r="B58" s="269"/>
      <c r="C58" s="272"/>
      <c r="D58" s="19" t="s">
        <v>31</v>
      </c>
      <c r="E58" s="50">
        <v>135352</v>
      </c>
      <c r="F58" s="50">
        <v>54073</v>
      </c>
      <c r="G58" s="50">
        <v>62020</v>
      </c>
      <c r="H58" s="50">
        <v>151473</v>
      </c>
      <c r="I58" s="50">
        <v>170958</v>
      </c>
      <c r="J58" s="21">
        <f t="shared" si="12"/>
        <v>0.12863678675407497</v>
      </c>
      <c r="K58" s="20">
        <f t="shared" si="13"/>
        <v>19485</v>
      </c>
      <c r="L58" s="21">
        <f t="shared" si="14"/>
        <v>0.26306223772090553</v>
      </c>
      <c r="M58" s="20">
        <f t="shared" si="15"/>
        <v>35606</v>
      </c>
      <c r="N58" s="21">
        <f t="shared" ref="N58" si="16">I58/$I$57</f>
        <v>0.95062751269204893</v>
      </c>
    </row>
    <row r="59" spans="2:14" x14ac:dyDescent="0.25">
      <c r="B59" s="269"/>
      <c r="C59" s="273"/>
      <c r="D59" s="23" t="s">
        <v>32</v>
      </c>
      <c r="E59" s="24" t="s">
        <v>223</v>
      </c>
      <c r="F59" s="24" t="s">
        <v>223</v>
      </c>
      <c r="G59" s="24" t="s">
        <v>223</v>
      </c>
      <c r="H59" s="24" t="s">
        <v>223</v>
      </c>
      <c r="I59" s="24" t="s">
        <v>223</v>
      </c>
      <c r="J59" s="25" t="str">
        <f>IFERROR(I59/H59-1,"-")</f>
        <v>-</v>
      </c>
      <c r="K59" s="24" t="str">
        <f>IFERROR(I59-H59,"-")</f>
        <v>-</v>
      </c>
      <c r="L59" s="25" t="str">
        <f>IFERROR(I59/E59-1,"-")</f>
        <v>-</v>
      </c>
      <c r="M59" s="24" t="str">
        <f>IFERROR(I59-E59,"-")</f>
        <v>-</v>
      </c>
      <c r="N59" s="25" t="str">
        <f>IFERROR(I59/I57,"-")</f>
        <v>-</v>
      </c>
    </row>
    <row r="60" spans="2:14" x14ac:dyDescent="0.25">
      <c r="B60" s="269"/>
      <c r="C60" s="274" t="s">
        <v>33</v>
      </c>
      <c r="D60" s="26" t="s">
        <v>30</v>
      </c>
      <c r="E60" s="51">
        <v>137126</v>
      </c>
      <c r="F60" s="51">
        <v>55313</v>
      </c>
      <c r="G60" s="51">
        <v>70304</v>
      </c>
      <c r="H60" s="51">
        <v>161080</v>
      </c>
      <c r="I60" s="51">
        <v>179837</v>
      </c>
      <c r="J60" s="36">
        <f t="shared" si="12"/>
        <v>0.116445244598957</v>
      </c>
      <c r="K60" s="51">
        <f t="shared" si="13"/>
        <v>18757</v>
      </c>
      <c r="L60" s="36">
        <f t="shared" si="14"/>
        <v>0.31147266018114728</v>
      </c>
      <c r="M60" s="51">
        <f t="shared" si="15"/>
        <v>42711</v>
      </c>
      <c r="N60" s="36">
        <f>I60/$I$60</f>
        <v>1</v>
      </c>
    </row>
    <row r="61" spans="2:14" x14ac:dyDescent="0.25">
      <c r="B61" s="269"/>
      <c r="C61" s="275"/>
      <c r="D61" s="4" t="s">
        <v>31</v>
      </c>
      <c r="E61" s="52">
        <v>135352</v>
      </c>
      <c r="F61" s="52">
        <v>54073</v>
      </c>
      <c r="G61" s="52">
        <v>62020</v>
      </c>
      <c r="H61" s="52">
        <v>151473</v>
      </c>
      <c r="I61" s="52">
        <v>170958</v>
      </c>
      <c r="J61" s="40">
        <f t="shared" si="12"/>
        <v>0.12863678675407497</v>
      </c>
      <c r="K61" s="52">
        <f t="shared" si="13"/>
        <v>19485</v>
      </c>
      <c r="L61" s="40">
        <f t="shared" si="14"/>
        <v>0.26306223772090553</v>
      </c>
      <c r="M61" s="52">
        <f t="shared" si="15"/>
        <v>35606</v>
      </c>
      <c r="N61" s="40">
        <f t="shared" ref="N61" si="17">I61/$I$60</f>
        <v>0.95062751269204893</v>
      </c>
    </row>
    <row r="62" spans="2:14" x14ac:dyDescent="0.25">
      <c r="B62" s="269"/>
      <c r="C62" s="276"/>
      <c r="D62" s="32" t="s">
        <v>32</v>
      </c>
      <c r="E62" s="33" t="s">
        <v>223</v>
      </c>
      <c r="F62" s="33" t="s">
        <v>223</v>
      </c>
      <c r="G62" s="33" t="s">
        <v>223</v>
      </c>
      <c r="H62" s="33" t="s">
        <v>223</v>
      </c>
      <c r="I62" s="33" t="s">
        <v>223</v>
      </c>
      <c r="J62" s="34" t="str">
        <f>IFERROR(I62/H62-1,"-")</f>
        <v>-</v>
      </c>
      <c r="K62" s="33" t="str">
        <f>IFERROR(I62-H62,"-")</f>
        <v>-</v>
      </c>
      <c r="L62" s="34" t="str">
        <f>IFERROR(I62/E62-1,"-")</f>
        <v>-</v>
      </c>
      <c r="M62" s="33" t="str">
        <f>IFERROR(I62-E62,"-")</f>
        <v>-</v>
      </c>
      <c r="N62" s="61" t="str">
        <f>IFERROR(I62/I60,"-")</f>
        <v>-</v>
      </c>
    </row>
    <row r="63" spans="2:14" x14ac:dyDescent="0.25">
      <c r="B63" s="269"/>
      <c r="C63" s="271" t="s">
        <v>21</v>
      </c>
      <c r="D63" s="15" t="s">
        <v>30</v>
      </c>
      <c r="E63" s="49">
        <v>834528</v>
      </c>
      <c r="F63" s="49">
        <v>295880</v>
      </c>
      <c r="G63" s="49">
        <v>419370</v>
      </c>
      <c r="H63" s="49">
        <v>1014697</v>
      </c>
      <c r="I63" s="49">
        <v>1034949</v>
      </c>
      <c r="J63" s="17">
        <f t="shared" si="12"/>
        <v>1.9958667464277546E-2</v>
      </c>
      <c r="K63" s="16">
        <f t="shared" si="13"/>
        <v>20252</v>
      </c>
      <c r="L63" s="17">
        <f t="shared" si="14"/>
        <v>0.24016090532612444</v>
      </c>
      <c r="M63" s="16">
        <f t="shared" si="15"/>
        <v>200421</v>
      </c>
      <c r="N63" s="17">
        <f>I63/$I$63</f>
        <v>1</v>
      </c>
    </row>
    <row r="64" spans="2:14" x14ac:dyDescent="0.25">
      <c r="B64" s="269"/>
      <c r="C64" s="272"/>
      <c r="D64" s="19" t="s">
        <v>31</v>
      </c>
      <c r="E64" s="50">
        <v>822032</v>
      </c>
      <c r="F64" s="50">
        <v>288930</v>
      </c>
      <c r="G64" s="50">
        <v>361249</v>
      </c>
      <c r="H64" s="50">
        <v>947011</v>
      </c>
      <c r="I64" s="50">
        <v>974648</v>
      </c>
      <c r="J64" s="21">
        <f t="shared" si="12"/>
        <v>2.9183399136863297E-2</v>
      </c>
      <c r="K64" s="20">
        <f t="shared" si="13"/>
        <v>27637</v>
      </c>
      <c r="L64" s="21">
        <f t="shared" si="14"/>
        <v>0.18565700605329227</v>
      </c>
      <c r="M64" s="20">
        <f t="shared" si="15"/>
        <v>152616</v>
      </c>
      <c r="N64" s="21">
        <f t="shared" ref="N64" si="18">I64/$I$63</f>
        <v>0.9417352932366716</v>
      </c>
    </row>
    <row r="65" spans="2:14" x14ac:dyDescent="0.25">
      <c r="B65" s="269"/>
      <c r="C65" s="273"/>
      <c r="D65" s="23" t="s">
        <v>32</v>
      </c>
      <c r="E65" s="24" t="s">
        <v>223</v>
      </c>
      <c r="F65" s="24" t="s">
        <v>223</v>
      </c>
      <c r="G65" s="24" t="s">
        <v>223</v>
      </c>
      <c r="H65" s="24" t="s">
        <v>223</v>
      </c>
      <c r="I65" s="24" t="s">
        <v>223</v>
      </c>
      <c r="J65" s="25" t="str">
        <f>IFERROR(I65/H65-1,"-")</f>
        <v>-</v>
      </c>
      <c r="K65" s="24" t="str">
        <f>IFERROR(I65-H65,"-")</f>
        <v>-</v>
      </c>
      <c r="L65" s="25" t="str">
        <f>IFERROR(I65/E65-1,"-")</f>
        <v>-</v>
      </c>
      <c r="M65" s="24" t="str">
        <f>IFERROR(I65-E65,"-")</f>
        <v>-</v>
      </c>
      <c r="N65" s="25" t="str">
        <f>IFERROR(I65/I63,"-")</f>
        <v>-</v>
      </c>
    </row>
    <row r="66" spans="2:14" x14ac:dyDescent="0.25">
      <c r="B66" s="269"/>
      <c r="C66" s="274" t="s">
        <v>22</v>
      </c>
      <c r="D66" s="26" t="s">
        <v>30</v>
      </c>
      <c r="E66" s="53">
        <v>6.0858480521564111</v>
      </c>
      <c r="F66" s="53">
        <v>5.3491945835517871</v>
      </c>
      <c r="G66" s="53">
        <v>5.9650944469731453</v>
      </c>
      <c r="H66" s="53">
        <v>6.2993357337968714</v>
      </c>
      <c r="I66" s="53">
        <v>5.7549280737556785</v>
      </c>
      <c r="J66" s="36">
        <f t="shared" si="12"/>
        <v>-8.642302665666235E-2</v>
      </c>
      <c r="K66" s="37">
        <f t="shared" si="13"/>
        <v>-0.5444076600411929</v>
      </c>
      <c r="L66" s="36">
        <f t="shared" si="14"/>
        <v>-5.4375327080911418E-2</v>
      </c>
      <c r="M66" s="37">
        <f t="shared" si="15"/>
        <v>-0.33091997840073262</v>
      </c>
      <c r="N66" s="36"/>
    </row>
    <row r="67" spans="2:14" x14ac:dyDescent="0.25">
      <c r="B67" s="269"/>
      <c r="C67" s="275"/>
      <c r="D67" s="4" t="s">
        <v>31</v>
      </c>
      <c r="E67" s="54">
        <f t="shared" ref="E67:I67" si="19">E64/E58</f>
        <v>6.0732903835924112</v>
      </c>
      <c r="F67" s="54">
        <f t="shared" si="19"/>
        <v>5.3433321620771919</v>
      </c>
      <c r="G67" s="54">
        <f t="shared" si="19"/>
        <v>5.824717832957111</v>
      </c>
      <c r="H67" s="54">
        <f t="shared" si="19"/>
        <v>6.252011909713282</v>
      </c>
      <c r="I67" s="54">
        <f t="shared" si="19"/>
        <v>5.7010961756688774</v>
      </c>
      <c r="J67" s="40">
        <f t="shared" si="12"/>
        <v>-8.8118151724645322E-2</v>
      </c>
      <c r="K67" s="41">
        <f t="shared" si="13"/>
        <v>-0.55091573404440464</v>
      </c>
      <c r="L67" s="40">
        <f t="shared" si="14"/>
        <v>-6.1283782664015685E-2</v>
      </c>
      <c r="M67" s="41">
        <f t="shared" si="15"/>
        <v>-0.37219420792353386</v>
      </c>
      <c r="N67" s="40"/>
    </row>
    <row r="68" spans="2:14" x14ac:dyDescent="0.25">
      <c r="B68" s="269"/>
      <c r="C68" s="276"/>
      <c r="D68" s="32" t="s">
        <v>32</v>
      </c>
      <c r="E68" s="43" t="str">
        <f>IFERROR(E65/E59,"-")</f>
        <v>-</v>
      </c>
      <c r="F68" s="43" t="str">
        <f t="shared" ref="F68:I68" si="20">IFERROR(F65/F59,"-")</f>
        <v>-</v>
      </c>
      <c r="G68" s="43" t="str">
        <f t="shared" si="20"/>
        <v>-</v>
      </c>
      <c r="H68" s="43" t="str">
        <f t="shared" si="20"/>
        <v>-</v>
      </c>
      <c r="I68" s="43" t="str">
        <f t="shared" si="20"/>
        <v>-</v>
      </c>
      <c r="J68" s="34" t="str">
        <f>IFERROR(I68/H68-1,"-")</f>
        <v>-</v>
      </c>
      <c r="K68" s="33" t="str">
        <f>IFERROR(I68-H68,"-")</f>
        <v>-</v>
      </c>
      <c r="L68" s="34" t="str">
        <f>IFERROR(I68/E68-1,"-")</f>
        <v>-</v>
      </c>
      <c r="M68" s="33" t="str">
        <f>IFERROR(I68-E68,"-")</f>
        <v>-</v>
      </c>
      <c r="N68" s="61" t="str">
        <f>IFERROR(I68/I66,"-")</f>
        <v>-</v>
      </c>
    </row>
    <row r="69" spans="2:14" x14ac:dyDescent="0.25">
      <c r="B69" s="269"/>
      <c r="C69" s="277" t="s">
        <v>34</v>
      </c>
      <c r="D69" s="15" t="s">
        <v>30</v>
      </c>
      <c r="E69" s="57">
        <v>0.56176365655817706</v>
      </c>
      <c r="F69" s="57">
        <v>0.31148476369141237</v>
      </c>
      <c r="G69" s="57">
        <v>0.28621210694206145</v>
      </c>
      <c r="H69" s="57">
        <v>0.60938004840462912</v>
      </c>
      <c r="I69" s="57">
        <v>0.6452598187198163</v>
      </c>
      <c r="J69" s="57">
        <f t="shared" si="12"/>
        <v>5.8879135293518736E-2</v>
      </c>
      <c r="K69" s="44">
        <f t="shared" si="13"/>
        <v>3.5879770315187187E-2</v>
      </c>
      <c r="L69" s="17">
        <f t="shared" si="14"/>
        <v>0.14863218933244093</v>
      </c>
      <c r="M69" s="44">
        <f t="shared" si="15"/>
        <v>8.3496162161639242E-2</v>
      </c>
      <c r="N69" s="17"/>
    </row>
    <row r="70" spans="2:14" x14ac:dyDescent="0.25">
      <c r="B70" s="269"/>
      <c r="C70" s="278"/>
      <c r="D70" s="19" t="s">
        <v>31</v>
      </c>
      <c r="E70" s="58">
        <v>0.56247314329506115</v>
      </c>
      <c r="F70" s="58">
        <v>0.34528128719544549</v>
      </c>
      <c r="G70" s="58">
        <v>0.2986165645236753</v>
      </c>
      <c r="H70" s="58">
        <v>0.6718152990501054</v>
      </c>
      <c r="I70" s="58">
        <v>0.72280421765821778</v>
      </c>
      <c r="J70" s="58">
        <f t="shared" si="12"/>
        <v>7.5897227526980693E-2</v>
      </c>
      <c r="K70" s="45">
        <f t="shared" si="13"/>
        <v>5.0988918608112388E-2</v>
      </c>
      <c r="L70" s="21">
        <f t="shared" si="14"/>
        <v>0.28504663071362057</v>
      </c>
      <c r="M70" s="45">
        <f t="shared" si="15"/>
        <v>0.16033107436315663</v>
      </c>
      <c r="N70" s="21"/>
    </row>
    <row r="71" spans="2:14" x14ac:dyDescent="0.25">
      <c r="B71" s="269"/>
      <c r="C71" s="279"/>
      <c r="D71" s="23" t="s">
        <v>32</v>
      </c>
      <c r="E71" s="59" t="s">
        <v>223</v>
      </c>
      <c r="F71" s="59" t="s">
        <v>223</v>
      </c>
      <c r="G71" s="59" t="s">
        <v>223</v>
      </c>
      <c r="H71" s="59" t="s">
        <v>223</v>
      </c>
      <c r="I71" s="59" t="s">
        <v>223</v>
      </c>
      <c r="J71" s="25" t="str">
        <f>IFERROR(I71/H71-1,"-")</f>
        <v>-</v>
      </c>
      <c r="K71" s="24" t="str">
        <f>IFERROR(I71-H71,"-")</f>
        <v>-</v>
      </c>
      <c r="L71" s="25" t="str">
        <f>IFERROR(I71/E71-1,"-")</f>
        <v>-</v>
      </c>
      <c r="M71" s="24" t="str">
        <f>IFERROR(I71-E71,"-")</f>
        <v>-</v>
      </c>
      <c r="N71" s="25" t="str">
        <f>IFERROR(I71/I69,"-")</f>
        <v>-</v>
      </c>
    </row>
    <row r="72" spans="2:14" x14ac:dyDescent="0.25">
      <c r="B72" s="269"/>
      <c r="C72" s="280" t="s">
        <v>39</v>
      </c>
      <c r="D72" s="26" t="s">
        <v>30</v>
      </c>
      <c r="E72" s="51">
        <v>4070</v>
      </c>
      <c r="F72" s="51">
        <v>2900</v>
      </c>
      <c r="G72" s="51">
        <v>4012</v>
      </c>
      <c r="H72" s="51">
        <v>4562</v>
      </c>
      <c r="I72" s="51">
        <v>4395</v>
      </c>
      <c r="J72" s="36">
        <f t="shared" si="12"/>
        <v>-3.6606751424813733E-2</v>
      </c>
      <c r="K72" s="27">
        <f t="shared" si="13"/>
        <v>-167</v>
      </c>
      <c r="L72" s="36">
        <f t="shared" si="14"/>
        <v>7.9852579852579764E-2</v>
      </c>
      <c r="M72" s="27">
        <f t="shared" si="15"/>
        <v>325</v>
      </c>
      <c r="N72" s="36">
        <f>I72/$I$72</f>
        <v>1</v>
      </c>
    </row>
    <row r="73" spans="2:14" x14ac:dyDescent="0.25">
      <c r="B73" s="269"/>
      <c r="C73" s="275"/>
      <c r="D73" s="4" t="s">
        <v>31</v>
      </c>
      <c r="E73" s="52">
        <v>4004</v>
      </c>
      <c r="F73" s="52">
        <v>2534</v>
      </c>
      <c r="G73" s="52">
        <v>3312</v>
      </c>
      <c r="H73" s="52">
        <v>3862</v>
      </c>
      <c r="I73" s="52">
        <v>3695</v>
      </c>
      <c r="J73" s="40">
        <f t="shared" si="12"/>
        <v>-4.3241843604350128E-2</v>
      </c>
      <c r="K73" s="29">
        <f t="shared" si="13"/>
        <v>-167</v>
      </c>
      <c r="L73" s="40">
        <f t="shared" si="14"/>
        <v>-7.7172827172827141E-2</v>
      </c>
      <c r="M73" s="29">
        <f t="shared" si="15"/>
        <v>-309</v>
      </c>
      <c r="N73" s="40">
        <f t="shared" ref="N73" si="21">I73/$I$72</f>
        <v>0.84072810011376564</v>
      </c>
    </row>
    <row r="74" spans="2:14" x14ac:dyDescent="0.25">
      <c r="B74" s="270"/>
      <c r="C74" s="276"/>
      <c r="D74" s="32" t="s">
        <v>32</v>
      </c>
      <c r="E74" s="33">
        <v>0</v>
      </c>
      <c r="F74" s="33">
        <v>0</v>
      </c>
      <c r="G74" s="33">
        <v>0</v>
      </c>
      <c r="H74" s="33">
        <v>0</v>
      </c>
      <c r="I74" s="33">
        <v>0</v>
      </c>
      <c r="J74" s="34" t="str">
        <f>IFERROR(I74/H74-1,"-")</f>
        <v>-</v>
      </c>
      <c r="K74" s="33">
        <f>IFERROR(I74-H74,"-")</f>
        <v>0</v>
      </c>
      <c r="L74" s="34" t="str">
        <f>IFERROR(I74/E74-1,"-")</f>
        <v>-</v>
      </c>
      <c r="M74" s="33">
        <f>IFERROR(I74-E74,"-")</f>
        <v>0</v>
      </c>
      <c r="N74" s="61">
        <f>IFERROR(I74/I72,"-")</f>
        <v>0</v>
      </c>
    </row>
    <row r="75" spans="2:14" x14ac:dyDescent="0.25">
      <c r="B75" s="264"/>
      <c r="C75" s="264"/>
      <c r="D75" s="264"/>
      <c r="E75" s="264"/>
      <c r="F75" s="264"/>
      <c r="G75" s="264"/>
      <c r="H75" s="264"/>
      <c r="I75" s="264"/>
      <c r="J75" s="264"/>
      <c r="K75" s="264"/>
      <c r="L75" s="264"/>
      <c r="M75" s="264"/>
      <c r="N75" s="47"/>
    </row>
    <row r="76" spans="2:14" ht="27" customHeight="1" x14ac:dyDescent="0.25">
      <c r="B76" s="265" t="s">
        <v>36</v>
      </c>
      <c r="C76" s="266"/>
      <c r="D76" s="266"/>
      <c r="E76" s="266"/>
      <c r="F76" s="266"/>
      <c r="G76" s="266"/>
      <c r="H76" s="266"/>
      <c r="I76" s="266"/>
      <c r="J76" s="266"/>
      <c r="K76" s="266"/>
      <c r="L76" s="266"/>
      <c r="M76" s="266"/>
    </row>
  </sheetData>
  <mergeCells count="30">
    <mergeCell ref="B4:M4"/>
    <mergeCell ref="B7:B24"/>
    <mergeCell ref="C7:C9"/>
    <mergeCell ref="C10:C12"/>
    <mergeCell ref="C13:C15"/>
    <mergeCell ref="C16:C18"/>
    <mergeCell ref="C19:C21"/>
    <mergeCell ref="C22:C24"/>
    <mergeCell ref="B25:M25"/>
    <mergeCell ref="B26:M26"/>
    <mergeCell ref="B29:M29"/>
    <mergeCell ref="B32:B49"/>
    <mergeCell ref="C32:C34"/>
    <mergeCell ref="C35:C37"/>
    <mergeCell ref="C38:C40"/>
    <mergeCell ref="C41:C43"/>
    <mergeCell ref="C44:C46"/>
    <mergeCell ref="C47:C49"/>
    <mergeCell ref="B75:M75"/>
    <mergeCell ref="B76:M76"/>
    <mergeCell ref="B50:M50"/>
    <mergeCell ref="B51:M51"/>
    <mergeCell ref="B54:M54"/>
    <mergeCell ref="B57:B74"/>
    <mergeCell ref="C57:C59"/>
    <mergeCell ref="C60:C62"/>
    <mergeCell ref="C63:C65"/>
    <mergeCell ref="C66:C68"/>
    <mergeCell ref="C69:C71"/>
    <mergeCell ref="C72:C7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8F570A-1A85-4802-A941-059EC7ACB360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D9B664-4580-4C9A-A252-D7E4CBA620E4}">
  <sheetPr>
    <tabColor rgb="FFFFC000"/>
  </sheetPr>
  <dimension ref="A1:X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10" width="13.7109375" customWidth="1"/>
    <col min="12" max="20" width="0" hidden="1" customWidth="1"/>
  </cols>
  <sheetData>
    <row r="1" spans="1:20" ht="42.75" customHeight="1" x14ac:dyDescent="0.25"/>
    <row r="5" spans="1:20" ht="42" customHeight="1" thickBot="1" x14ac:dyDescent="0.3">
      <c r="B5" s="267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67"/>
      <c r="D5" s="267"/>
      <c r="E5" s="267"/>
      <c r="F5" s="267"/>
      <c r="G5" s="267"/>
      <c r="H5" s="267"/>
      <c r="I5" s="267"/>
      <c r="J5" s="267"/>
      <c r="L5" s="267" t="s">
        <v>264</v>
      </c>
      <c r="M5" s="267"/>
      <c r="N5" s="267"/>
      <c r="O5" s="267"/>
      <c r="P5" s="267"/>
      <c r="Q5" s="267"/>
      <c r="R5" s="267"/>
      <c r="S5" s="267"/>
      <c r="T5" s="267"/>
    </row>
    <row r="6" spans="1:20" ht="6" customHeight="1" x14ac:dyDescent="0.25"/>
    <row r="7" spans="1:20" ht="15.75" x14ac:dyDescent="0.25">
      <c r="B7" s="143"/>
      <c r="C7" s="299" t="s">
        <v>43</v>
      </c>
      <c r="D7" s="300"/>
      <c r="E7" s="300"/>
      <c r="F7" s="300"/>
      <c r="G7" s="300"/>
      <c r="H7" s="300"/>
      <c r="I7" s="300"/>
      <c r="J7" s="300"/>
    </row>
    <row r="8" spans="1:20" s="144" customFormat="1" ht="72" customHeight="1" x14ac:dyDescent="0.25">
      <c r="A8"/>
      <c r="B8" s="183"/>
      <c r="C8" s="172" t="s">
        <v>218</v>
      </c>
      <c r="D8" s="172" t="s">
        <v>219</v>
      </c>
      <c r="E8" s="172" t="s">
        <v>220</v>
      </c>
      <c r="F8" s="172" t="s">
        <v>221</v>
      </c>
      <c r="G8" s="172" t="s">
        <v>222</v>
      </c>
      <c r="H8" s="173" t="str">
        <f>CONCATENATE("var. ",RIGHT(G8,2),"/",RIGHT(F8,2))</f>
        <v>var. 24/23</v>
      </c>
      <c r="I8" s="173" t="str">
        <f>CONCATENATE("var. ",RIGHT(G8,2),"/",RIGHT(C8,2))</f>
        <v>var. 24/19</v>
      </c>
      <c r="J8" s="173" t="str">
        <f>CONCATENATE("Cuota s/ total lugares de residencia ",RIGHT(G8,4))</f>
        <v>Cuota s/ total lugares de residencia 2024</v>
      </c>
      <c r="L8" s="183"/>
      <c r="M8" s="172" t="s">
        <v>218</v>
      </c>
      <c r="N8" s="172" t="s">
        <v>219</v>
      </c>
      <c r="O8" s="172" t="s">
        <v>220</v>
      </c>
      <c r="P8" s="172" t="s">
        <v>221</v>
      </c>
      <c r="Q8" s="172" t="s">
        <v>222</v>
      </c>
      <c r="R8" s="173" t="str">
        <f>CONCATENATE("var. ",RIGHT(Q8,2),"/",RIGHT(P8,2))</f>
        <v>var. 24/23</v>
      </c>
      <c r="S8" s="173" t="str">
        <f>CONCATENATE("var. ",RIGHT(Q8,2),"/",RIGHT(M8,2))</f>
        <v>var. 24/19</v>
      </c>
      <c r="T8" s="173" t="str">
        <f>CONCATENATE("Cuota s/ total lugares de residencia ",RIGHT(Q8,4))</f>
        <v>Cuota s/ total lugares de residencia 2024</v>
      </c>
    </row>
    <row r="9" spans="1:20" x14ac:dyDescent="0.25">
      <c r="B9" s="150" t="s">
        <v>43</v>
      </c>
      <c r="C9" s="151"/>
      <c r="D9" s="151"/>
      <c r="E9" s="151"/>
      <c r="F9" s="151"/>
      <c r="G9" s="151"/>
      <c r="H9" s="152"/>
      <c r="I9" s="152"/>
      <c r="J9" s="152"/>
      <c r="L9" s="153" t="s">
        <v>47</v>
      </c>
      <c r="M9" s="174"/>
      <c r="N9" s="174"/>
      <c r="O9" s="174"/>
      <c r="P9" s="174"/>
      <c r="Q9" s="174"/>
      <c r="R9" s="175"/>
      <c r="S9" s="175"/>
      <c r="T9" s="175"/>
    </row>
    <row r="10" spans="1:20" x14ac:dyDescent="0.25">
      <c r="B10" s="154" t="s">
        <v>68</v>
      </c>
      <c r="C10" s="176">
        <v>461475</v>
      </c>
      <c r="D10" s="176">
        <v>325738</v>
      </c>
      <c r="E10" s="176">
        <v>465229</v>
      </c>
      <c r="F10" s="176">
        <v>499749</v>
      </c>
      <c r="G10" s="176">
        <v>518511</v>
      </c>
      <c r="H10" s="177">
        <f t="shared" ref="H10:H22" si="0">IFERROR(G10/F10-1,"-")</f>
        <v>3.7542846508947569E-2</v>
      </c>
      <c r="I10" s="177">
        <f t="shared" ref="I10:I22" si="1">IFERROR(G10/C10-1,"-")</f>
        <v>0.12359499431171783</v>
      </c>
      <c r="J10" s="177">
        <f t="shared" ref="J10:J22" si="2">G10/G$10</f>
        <v>1</v>
      </c>
      <c r="L10" s="154" t="s">
        <v>68</v>
      </c>
      <c r="M10" s="176">
        <v>14155</v>
      </c>
      <c r="N10" s="176">
        <v>9924</v>
      </c>
      <c r="O10" s="176">
        <v>13134</v>
      </c>
      <c r="P10" s="176">
        <v>18421</v>
      </c>
      <c r="Q10" s="176">
        <v>19553</v>
      </c>
      <c r="R10" s="177">
        <f t="shared" ref="R10:R22" si="3">IFERROR(Q10/P10-1,"-")</f>
        <v>6.1451604147440442E-2</v>
      </c>
      <c r="S10" s="177">
        <f t="shared" ref="S10:S22" si="4">IFERROR(Q10/M10-1,"-")</f>
        <v>0.3813493465206641</v>
      </c>
      <c r="T10" s="177">
        <f t="shared" ref="T10:T22" si="5">Q10/Q$10</f>
        <v>1</v>
      </c>
    </row>
    <row r="11" spans="1:20" x14ac:dyDescent="0.25">
      <c r="B11" s="157" t="s">
        <v>97</v>
      </c>
      <c r="C11" s="158">
        <v>107730</v>
      </c>
      <c r="D11" s="158">
        <v>107944</v>
      </c>
      <c r="E11" s="158">
        <v>106792</v>
      </c>
      <c r="F11" s="158">
        <v>113306</v>
      </c>
      <c r="G11" s="158">
        <v>112486</v>
      </c>
      <c r="H11" s="159">
        <f t="shared" si="0"/>
        <v>-7.2370395212962846E-3</v>
      </c>
      <c r="I11" s="160">
        <f t="shared" si="1"/>
        <v>4.4147405550914343E-2</v>
      </c>
      <c r="J11" s="159">
        <f t="shared" si="2"/>
        <v>0.21694043135054031</v>
      </c>
      <c r="K11" s="79"/>
      <c r="L11" s="157" t="s">
        <v>97</v>
      </c>
      <c r="M11" s="158">
        <v>6768</v>
      </c>
      <c r="N11" s="158">
        <v>5017</v>
      </c>
      <c r="O11" s="158">
        <v>1381</v>
      </c>
      <c r="P11" s="158">
        <v>9816</v>
      </c>
      <c r="Q11" s="158">
        <v>7884</v>
      </c>
      <c r="R11" s="159">
        <f t="shared" si="3"/>
        <v>-0.19682151589242058</v>
      </c>
      <c r="S11" s="160">
        <f t="shared" si="4"/>
        <v>0.16489361702127669</v>
      </c>
      <c r="T11" s="159">
        <f t="shared" si="5"/>
        <v>0.40321178335805247</v>
      </c>
    </row>
    <row r="12" spans="1:20" x14ac:dyDescent="0.25">
      <c r="B12" s="162" t="s">
        <v>103</v>
      </c>
      <c r="C12" s="163">
        <v>40072</v>
      </c>
      <c r="D12" s="163">
        <v>46433</v>
      </c>
      <c r="E12" s="163">
        <v>39705</v>
      </c>
      <c r="F12" s="163">
        <v>48831</v>
      </c>
      <c r="G12" s="163">
        <v>44712</v>
      </c>
      <c r="H12" s="164">
        <f t="shared" si="0"/>
        <v>-8.4352153345211067E-2</v>
      </c>
      <c r="I12" s="165">
        <f t="shared" si="1"/>
        <v>0.11579157516470362</v>
      </c>
      <c r="J12" s="164">
        <f t="shared" si="2"/>
        <v>8.6231536071558756E-2</v>
      </c>
      <c r="K12" s="79"/>
      <c r="L12" s="162" t="s">
        <v>103</v>
      </c>
      <c r="M12" s="163">
        <v>3707</v>
      </c>
      <c r="N12" s="163">
        <v>3373</v>
      </c>
      <c r="O12" s="163">
        <v>286</v>
      </c>
      <c r="P12" s="163">
        <v>7748</v>
      </c>
      <c r="Q12" s="163">
        <v>5350</v>
      </c>
      <c r="R12" s="164">
        <f t="shared" si="3"/>
        <v>-0.30949922560660814</v>
      </c>
      <c r="S12" s="165">
        <f t="shared" si="4"/>
        <v>0.44321553817102788</v>
      </c>
      <c r="T12" s="164">
        <f t="shared" si="5"/>
        <v>0.27361530199969314</v>
      </c>
    </row>
    <row r="13" spans="1:20" x14ac:dyDescent="0.25">
      <c r="B13" s="162" t="s">
        <v>100</v>
      </c>
      <c r="C13" s="163">
        <v>67658</v>
      </c>
      <c r="D13" s="163">
        <v>61511</v>
      </c>
      <c r="E13" s="163">
        <v>67087</v>
      </c>
      <c r="F13" s="163">
        <v>64475</v>
      </c>
      <c r="G13" s="163">
        <v>67774</v>
      </c>
      <c r="H13" s="164">
        <f t="shared" si="0"/>
        <v>5.1167119038386888E-2</v>
      </c>
      <c r="I13" s="165">
        <f t="shared" si="1"/>
        <v>1.7145053060982907E-3</v>
      </c>
      <c r="J13" s="164">
        <f t="shared" si="2"/>
        <v>0.13070889527898155</v>
      </c>
      <c r="K13" s="79"/>
      <c r="L13" s="162" t="s">
        <v>100</v>
      </c>
      <c r="M13" s="163">
        <v>3061</v>
      </c>
      <c r="N13" s="163">
        <v>1644</v>
      </c>
      <c r="O13" s="163">
        <v>1095</v>
      </c>
      <c r="P13" s="163">
        <v>2068</v>
      </c>
      <c r="Q13" s="163">
        <v>2534</v>
      </c>
      <c r="R13" s="164">
        <f t="shared" si="3"/>
        <v>0.22533849129593819</v>
      </c>
      <c r="S13" s="165">
        <f t="shared" si="4"/>
        <v>-0.17216595883698138</v>
      </c>
      <c r="T13" s="164">
        <f>Q13/Q$10</f>
        <v>0.12959648135835933</v>
      </c>
    </row>
    <row r="14" spans="1:20" x14ac:dyDescent="0.25">
      <c r="B14" s="157" t="s">
        <v>107</v>
      </c>
      <c r="C14" s="158">
        <v>353745</v>
      </c>
      <c r="D14" s="158">
        <v>217794</v>
      </c>
      <c r="E14" s="158">
        <v>358437</v>
      </c>
      <c r="F14" s="158">
        <v>386443</v>
      </c>
      <c r="G14" s="158">
        <v>406025</v>
      </c>
      <c r="H14" s="159">
        <f t="shared" si="0"/>
        <v>5.067241481926188E-2</v>
      </c>
      <c r="I14" s="160">
        <f t="shared" si="1"/>
        <v>0.14779007477137496</v>
      </c>
      <c r="J14" s="159">
        <f t="shared" si="2"/>
        <v>0.78305956864945969</v>
      </c>
      <c r="K14" s="79"/>
      <c r="L14" s="157" t="s">
        <v>107</v>
      </c>
      <c r="M14" s="158">
        <v>7387</v>
      </c>
      <c r="N14" s="158">
        <v>4907</v>
      </c>
      <c r="O14" s="158">
        <v>11753</v>
      </c>
      <c r="P14" s="158">
        <v>8605</v>
      </c>
      <c r="Q14" s="158">
        <v>11669</v>
      </c>
      <c r="R14" s="159">
        <f t="shared" si="3"/>
        <v>0.35607205113306217</v>
      </c>
      <c r="S14" s="160">
        <f t="shared" si="4"/>
        <v>0.5796669825368892</v>
      </c>
      <c r="T14" s="159">
        <f t="shared" si="5"/>
        <v>0.59678821664194748</v>
      </c>
    </row>
    <row r="15" spans="1:20" x14ac:dyDescent="0.25">
      <c r="B15" s="162" t="s">
        <v>110</v>
      </c>
      <c r="C15" s="163">
        <v>178903</v>
      </c>
      <c r="D15" s="163">
        <v>77013</v>
      </c>
      <c r="E15" s="163">
        <v>190060</v>
      </c>
      <c r="F15" s="163">
        <v>208939</v>
      </c>
      <c r="G15" s="163">
        <v>216324</v>
      </c>
      <c r="H15" s="164">
        <f t="shared" si="0"/>
        <v>3.5345244305754253E-2</v>
      </c>
      <c r="I15" s="165">
        <f t="shared" si="1"/>
        <v>0.20916921460232629</v>
      </c>
      <c r="J15" s="164">
        <f t="shared" si="2"/>
        <v>0.41720233514814536</v>
      </c>
      <c r="K15" s="79"/>
      <c r="L15" s="162" t="s">
        <v>110</v>
      </c>
      <c r="M15" s="163">
        <v>2707</v>
      </c>
      <c r="N15" s="163">
        <v>2258</v>
      </c>
      <c r="O15" s="163">
        <v>5708</v>
      </c>
      <c r="P15" s="163">
        <v>3480</v>
      </c>
      <c r="Q15" s="163">
        <v>5692</v>
      </c>
      <c r="R15" s="164">
        <f t="shared" si="3"/>
        <v>0.63563218390804588</v>
      </c>
      <c r="S15" s="165">
        <f t="shared" si="4"/>
        <v>1.1026967122275582</v>
      </c>
      <c r="T15" s="164">
        <f t="shared" si="5"/>
        <v>0.29110622410883241</v>
      </c>
    </row>
    <row r="16" spans="1:20" x14ac:dyDescent="0.25">
      <c r="B16" s="162" t="s">
        <v>113</v>
      </c>
      <c r="C16" s="163">
        <v>49048</v>
      </c>
      <c r="D16" s="163">
        <v>35334</v>
      </c>
      <c r="E16" s="163">
        <v>35336</v>
      </c>
      <c r="F16" s="163">
        <v>38233</v>
      </c>
      <c r="G16" s="163">
        <v>37362</v>
      </c>
      <c r="H16" s="164">
        <f t="shared" si="0"/>
        <v>-2.2781366882012932E-2</v>
      </c>
      <c r="I16" s="165">
        <f t="shared" si="1"/>
        <v>-0.23825640189202413</v>
      </c>
      <c r="J16" s="164">
        <f t="shared" si="2"/>
        <v>7.2056330531078419E-2</v>
      </c>
      <c r="K16" s="79"/>
      <c r="L16" s="162" t="s">
        <v>113</v>
      </c>
      <c r="M16" s="163">
        <v>1326</v>
      </c>
      <c r="N16" s="163">
        <v>578</v>
      </c>
      <c r="O16" s="163">
        <v>289</v>
      </c>
      <c r="P16" s="163">
        <v>835</v>
      </c>
      <c r="Q16" s="163">
        <v>580</v>
      </c>
      <c r="R16" s="164">
        <f t="shared" si="3"/>
        <v>-0.30538922155688619</v>
      </c>
      <c r="S16" s="165">
        <f t="shared" si="4"/>
        <v>-0.56259426847662142</v>
      </c>
      <c r="T16" s="164">
        <f t="shared" si="5"/>
        <v>2.9662967319592903E-2</v>
      </c>
    </row>
    <row r="17" spans="2:24" x14ac:dyDescent="0.25">
      <c r="B17" s="162" t="s">
        <v>116</v>
      </c>
      <c r="C17" s="163">
        <v>14012</v>
      </c>
      <c r="D17" s="163">
        <v>11705</v>
      </c>
      <c r="E17" s="163">
        <v>16234</v>
      </c>
      <c r="F17" s="163">
        <v>18305</v>
      </c>
      <c r="G17" s="163">
        <v>17983</v>
      </c>
      <c r="H17" s="164">
        <f t="shared" si="0"/>
        <v>-1.7590822179732291E-2</v>
      </c>
      <c r="I17" s="165">
        <f t="shared" si="1"/>
        <v>0.2833999429060805</v>
      </c>
      <c r="J17" s="164">
        <f t="shared" si="2"/>
        <v>3.4682002889041892E-2</v>
      </c>
      <c r="K17" s="79"/>
      <c r="L17" s="162" t="s">
        <v>116</v>
      </c>
      <c r="M17" s="163">
        <v>762</v>
      </c>
      <c r="N17" s="163">
        <v>438</v>
      </c>
      <c r="O17" s="163">
        <v>1556</v>
      </c>
      <c r="P17" s="163">
        <v>323</v>
      </c>
      <c r="Q17" s="163">
        <v>1041</v>
      </c>
      <c r="R17" s="164">
        <f t="shared" si="3"/>
        <v>2.2229102167182662</v>
      </c>
      <c r="S17" s="165">
        <f t="shared" si="4"/>
        <v>0.36614173228346458</v>
      </c>
      <c r="T17" s="164">
        <f t="shared" si="5"/>
        <v>5.3239912033958982E-2</v>
      </c>
    </row>
    <row r="18" spans="2:24" x14ac:dyDescent="0.25">
      <c r="B18" s="162" t="s">
        <v>123</v>
      </c>
      <c r="C18" s="163">
        <v>12530</v>
      </c>
      <c r="D18" s="163">
        <v>16171</v>
      </c>
      <c r="E18" s="163">
        <v>17018</v>
      </c>
      <c r="F18" s="163">
        <v>17333</v>
      </c>
      <c r="G18" s="163">
        <v>16397</v>
      </c>
      <c r="H18" s="164">
        <f t="shared" si="0"/>
        <v>-5.4001038481509278E-2</v>
      </c>
      <c r="I18" s="165">
        <f t="shared" si="1"/>
        <v>0.3086193136472466</v>
      </c>
      <c r="J18" s="164">
        <f t="shared" si="2"/>
        <v>3.1623244251327357E-2</v>
      </c>
      <c r="K18" s="79"/>
      <c r="L18" s="162" t="s">
        <v>123</v>
      </c>
      <c r="M18" s="163">
        <v>64</v>
      </c>
      <c r="N18" s="163">
        <v>432</v>
      </c>
      <c r="O18" s="163">
        <v>194</v>
      </c>
      <c r="P18" s="163">
        <v>319</v>
      </c>
      <c r="Q18" s="163">
        <v>527</v>
      </c>
      <c r="R18" s="164">
        <f t="shared" si="3"/>
        <v>0.65203761755485901</v>
      </c>
      <c r="S18" s="165">
        <f t="shared" si="4"/>
        <v>7.234375</v>
      </c>
      <c r="T18" s="164">
        <f t="shared" si="5"/>
        <v>2.6952385823147344E-2</v>
      </c>
    </row>
    <row r="19" spans="2:24" x14ac:dyDescent="0.25">
      <c r="B19" s="162" t="s">
        <v>119</v>
      </c>
      <c r="C19" s="163">
        <v>12175</v>
      </c>
      <c r="D19" s="163">
        <v>14403</v>
      </c>
      <c r="E19" s="163">
        <v>12868</v>
      </c>
      <c r="F19" s="163">
        <v>13370</v>
      </c>
      <c r="G19" s="163">
        <v>13293</v>
      </c>
      <c r="H19" s="164">
        <f t="shared" si="0"/>
        <v>-5.7591623036649109E-3</v>
      </c>
      <c r="I19" s="165">
        <f t="shared" si="1"/>
        <v>9.1827515400410675E-2</v>
      </c>
      <c r="J19" s="164">
        <f t="shared" si="2"/>
        <v>2.5636871734640153E-2</v>
      </c>
      <c r="K19" s="79"/>
      <c r="L19" s="162" t="s">
        <v>119</v>
      </c>
      <c r="M19" s="163">
        <v>125</v>
      </c>
      <c r="N19" s="163">
        <v>108</v>
      </c>
      <c r="O19" s="163">
        <v>393</v>
      </c>
      <c r="P19" s="163">
        <v>58</v>
      </c>
      <c r="Q19" s="163">
        <v>290</v>
      </c>
      <c r="R19" s="164">
        <f t="shared" si="3"/>
        <v>4</v>
      </c>
      <c r="S19" s="165">
        <f t="shared" si="4"/>
        <v>1.3199999999999998</v>
      </c>
      <c r="T19" s="164">
        <f t="shared" si="5"/>
        <v>1.4831483659796451E-2</v>
      </c>
    </row>
    <row r="20" spans="2:24" x14ac:dyDescent="0.25">
      <c r="B20" s="162" t="s">
        <v>128</v>
      </c>
      <c r="C20" s="163">
        <v>2171</v>
      </c>
      <c r="D20" s="163">
        <v>1052</v>
      </c>
      <c r="E20" s="163">
        <v>1557</v>
      </c>
      <c r="F20" s="163">
        <v>1535</v>
      </c>
      <c r="G20" s="163">
        <v>1846</v>
      </c>
      <c r="H20" s="164">
        <f t="shared" si="0"/>
        <v>0.20260586319218232</v>
      </c>
      <c r="I20" s="165">
        <f t="shared" si="1"/>
        <v>-0.14970059880239517</v>
      </c>
      <c r="J20" s="164">
        <f t="shared" si="2"/>
        <v>3.5601944799628165E-3</v>
      </c>
      <c r="K20" s="79"/>
      <c r="L20" s="162" t="s">
        <v>128</v>
      </c>
      <c r="M20" s="163">
        <v>6</v>
      </c>
      <c r="N20" s="163">
        <v>22</v>
      </c>
      <c r="O20" s="163">
        <v>14</v>
      </c>
      <c r="P20" s="163">
        <v>6</v>
      </c>
      <c r="Q20" s="163">
        <v>33</v>
      </c>
      <c r="R20" s="164">
        <f t="shared" si="3"/>
        <v>4.5</v>
      </c>
      <c r="S20" s="165">
        <f t="shared" si="4"/>
        <v>4.5</v>
      </c>
      <c r="T20" s="164">
        <f t="shared" si="5"/>
        <v>1.6877205543906306E-3</v>
      </c>
    </row>
    <row r="21" spans="2:24" x14ac:dyDescent="0.25">
      <c r="B21" s="162" t="s">
        <v>131</v>
      </c>
      <c r="C21" s="163">
        <v>1515</v>
      </c>
      <c r="D21" s="163">
        <v>320</v>
      </c>
      <c r="E21" s="163">
        <v>821</v>
      </c>
      <c r="F21" s="163">
        <v>1131</v>
      </c>
      <c r="G21" s="163">
        <v>638</v>
      </c>
      <c r="H21" s="164">
        <f t="shared" si="0"/>
        <v>-0.4358974358974359</v>
      </c>
      <c r="I21" s="165">
        <f t="shared" si="1"/>
        <v>-0.5788778877887788</v>
      </c>
      <c r="J21" s="164">
        <f t="shared" si="2"/>
        <v>1.2304464129015585E-3</v>
      </c>
      <c r="K21" s="79"/>
      <c r="L21" s="162" t="s">
        <v>131</v>
      </c>
      <c r="M21" s="163">
        <v>15</v>
      </c>
      <c r="N21" s="163">
        <v>7</v>
      </c>
      <c r="O21" s="163">
        <v>13</v>
      </c>
      <c r="P21" s="163">
        <v>8</v>
      </c>
      <c r="Q21" s="163">
        <v>47</v>
      </c>
      <c r="R21" s="164">
        <f t="shared" si="3"/>
        <v>4.875</v>
      </c>
      <c r="S21" s="165">
        <f t="shared" si="4"/>
        <v>2.1333333333333333</v>
      </c>
      <c r="T21" s="164">
        <f t="shared" si="5"/>
        <v>2.4037232138290798E-3</v>
      </c>
    </row>
    <row r="22" spans="2:24" x14ac:dyDescent="0.25">
      <c r="B22" s="168" t="s">
        <v>145</v>
      </c>
      <c r="C22" s="169">
        <f>C14-SUM(C15:C21)</f>
        <v>83391</v>
      </c>
      <c r="D22" s="169">
        <f>D14-SUM(D15:D21)</f>
        <v>61796</v>
      </c>
      <c r="E22" s="169">
        <f>E14-SUM(E15:E21)</f>
        <v>84543</v>
      </c>
      <c r="F22" s="169">
        <f>F14-SUM(F15:F21)</f>
        <v>87597</v>
      </c>
      <c r="G22" s="169">
        <f>G14-SUM(G15:G21)</f>
        <v>102182</v>
      </c>
      <c r="H22" s="170">
        <f t="shared" si="0"/>
        <v>0.16650113588364901</v>
      </c>
      <c r="I22" s="171">
        <f t="shared" si="1"/>
        <v>0.2253360674413305</v>
      </c>
      <c r="J22" s="170">
        <f t="shared" si="2"/>
        <v>0.19706814320236216</v>
      </c>
      <c r="K22" s="79"/>
      <c r="L22" s="168" t="s">
        <v>145</v>
      </c>
      <c r="M22" s="169">
        <f>M14-SUM(M15:M21)</f>
        <v>2382</v>
      </c>
      <c r="N22" s="169">
        <f>N14-SUM(N15:N21)</f>
        <v>1064</v>
      </c>
      <c r="O22" s="169">
        <f>O14-SUM(O15:O21)</f>
        <v>3586</v>
      </c>
      <c r="P22" s="169">
        <f>P14-SUM(P15:P21)</f>
        <v>3576</v>
      </c>
      <c r="Q22" s="169">
        <f>Q14-SUM(Q15:Q21)</f>
        <v>3459</v>
      </c>
      <c r="R22" s="170">
        <f t="shared" si="3"/>
        <v>-3.2718120805369177E-2</v>
      </c>
      <c r="S22" s="171">
        <f t="shared" si="4"/>
        <v>0.45214105793450887</v>
      </c>
      <c r="T22" s="170">
        <f t="shared" si="5"/>
        <v>0.17690379992839975</v>
      </c>
    </row>
    <row r="23" spans="2:24" x14ac:dyDescent="0.25">
      <c r="B23" s="153" t="s">
        <v>44</v>
      </c>
      <c r="C23" s="174"/>
      <c r="D23" s="174"/>
      <c r="E23" s="174"/>
      <c r="F23" s="174"/>
      <c r="G23" s="174"/>
      <c r="H23" s="175"/>
      <c r="I23" s="175"/>
      <c r="J23" s="175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</row>
    <row r="24" spans="2:24" x14ac:dyDescent="0.25">
      <c r="B24" s="154" t="s">
        <v>68</v>
      </c>
      <c r="C24" s="176">
        <v>168508</v>
      </c>
      <c r="D24" s="176">
        <v>126117</v>
      </c>
      <c r="E24" s="176">
        <v>171345</v>
      </c>
      <c r="F24" s="176">
        <v>183654</v>
      </c>
      <c r="G24" s="176">
        <v>181999</v>
      </c>
      <c r="H24" s="177">
        <f t="shared" ref="H24:H36" si="6">IFERROR(G24/F24-1,"-")</f>
        <v>-9.0115107756977286E-3</v>
      </c>
      <c r="I24" s="177">
        <f t="shared" ref="I24:I36" si="7">IFERROR(G24/C24-1,"-")</f>
        <v>8.0061480760557302E-2</v>
      </c>
      <c r="J24" s="177">
        <f t="shared" ref="J24:J36" si="8">G24/G$10</f>
        <v>0.35100316097440554</v>
      </c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</row>
    <row r="25" spans="2:24" x14ac:dyDescent="0.25">
      <c r="B25" s="157" t="s">
        <v>97</v>
      </c>
      <c r="C25" s="158">
        <v>26790</v>
      </c>
      <c r="D25" s="158">
        <v>30586</v>
      </c>
      <c r="E25" s="158">
        <v>22949</v>
      </c>
      <c r="F25" s="158">
        <v>20260</v>
      </c>
      <c r="G25" s="158">
        <v>18598</v>
      </c>
      <c r="H25" s="159">
        <f t="shared" si="6"/>
        <v>-8.2033563672260557E-2</v>
      </c>
      <c r="I25" s="160">
        <f t="shared" si="7"/>
        <v>-0.30578574094811495</v>
      </c>
      <c r="J25" s="159">
        <f t="shared" si="8"/>
        <v>3.5868091515898412E-2</v>
      </c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</row>
    <row r="26" spans="2:24" x14ac:dyDescent="0.25">
      <c r="B26" s="162" t="s">
        <v>103</v>
      </c>
      <c r="C26" s="163">
        <v>13995</v>
      </c>
      <c r="D26" s="163">
        <v>12846</v>
      </c>
      <c r="E26" s="163">
        <v>8758</v>
      </c>
      <c r="F26" s="163">
        <v>7870</v>
      </c>
      <c r="G26" s="163">
        <v>6503</v>
      </c>
      <c r="H26" s="164">
        <f t="shared" si="6"/>
        <v>-0.17369758576874206</v>
      </c>
      <c r="I26" s="165">
        <f t="shared" si="7"/>
        <v>-0.53533404787424077</v>
      </c>
      <c r="J26" s="164">
        <f t="shared" si="8"/>
        <v>1.2541681854386888E-2</v>
      </c>
    </row>
    <row r="27" spans="2:24" x14ac:dyDescent="0.25">
      <c r="B27" s="162" t="s">
        <v>100</v>
      </c>
      <c r="C27" s="163">
        <v>12795</v>
      </c>
      <c r="D27" s="163">
        <v>17740</v>
      </c>
      <c r="E27" s="163">
        <v>14191</v>
      </c>
      <c r="F27" s="163">
        <v>12390</v>
      </c>
      <c r="G27" s="163">
        <v>12095</v>
      </c>
      <c r="H27" s="164">
        <f t="shared" si="6"/>
        <v>-2.3809523809523836E-2</v>
      </c>
      <c r="I27" s="165">
        <f t="shared" si="7"/>
        <v>-5.4708870652598662E-2</v>
      </c>
      <c r="J27" s="164">
        <f t="shared" si="8"/>
        <v>2.3326409661511522E-2</v>
      </c>
    </row>
    <row r="28" spans="2:24" x14ac:dyDescent="0.25">
      <c r="B28" s="157" t="s">
        <v>107</v>
      </c>
      <c r="C28" s="158">
        <v>141718</v>
      </c>
      <c r="D28" s="158">
        <v>95531</v>
      </c>
      <c r="E28" s="158">
        <v>148396</v>
      </c>
      <c r="F28" s="158">
        <v>163394</v>
      </c>
      <c r="G28" s="158">
        <v>163401</v>
      </c>
      <c r="H28" s="159">
        <f t="shared" si="6"/>
        <v>4.2841230400103569E-5</v>
      </c>
      <c r="I28" s="160">
        <f t="shared" si="7"/>
        <v>0.15300103021493383</v>
      </c>
      <c r="J28" s="159">
        <f t="shared" si="8"/>
        <v>0.31513506945850717</v>
      </c>
    </row>
    <row r="29" spans="2:24" x14ac:dyDescent="0.25">
      <c r="B29" s="162" t="s">
        <v>110</v>
      </c>
      <c r="C29" s="163">
        <v>74067</v>
      </c>
      <c r="D29" s="163">
        <v>35490</v>
      </c>
      <c r="E29" s="163">
        <v>85087</v>
      </c>
      <c r="F29" s="163">
        <v>95823</v>
      </c>
      <c r="G29" s="163">
        <v>94224</v>
      </c>
      <c r="H29" s="164">
        <f t="shared" si="6"/>
        <v>-1.6687016687016665E-2</v>
      </c>
      <c r="I29" s="165">
        <f t="shared" si="7"/>
        <v>0.272145489894285</v>
      </c>
      <c r="J29" s="164">
        <f t="shared" si="8"/>
        <v>0.18172034923077812</v>
      </c>
    </row>
    <row r="30" spans="2:24" x14ac:dyDescent="0.25">
      <c r="B30" s="162" t="s">
        <v>113</v>
      </c>
      <c r="C30" s="163">
        <v>21292</v>
      </c>
      <c r="D30" s="163">
        <v>19804</v>
      </c>
      <c r="E30" s="163">
        <v>16493</v>
      </c>
      <c r="F30" s="163">
        <v>17384</v>
      </c>
      <c r="G30" s="163">
        <v>16729</v>
      </c>
      <c r="H30" s="164">
        <f t="shared" si="6"/>
        <v>-3.7678324896456505E-2</v>
      </c>
      <c r="I30" s="165">
        <f t="shared" si="7"/>
        <v>-0.21430584256997931</v>
      </c>
      <c r="J30" s="164">
        <f t="shared" si="8"/>
        <v>3.2263539249890553E-2</v>
      </c>
    </row>
    <row r="31" spans="2:24" x14ac:dyDescent="0.25">
      <c r="B31" s="162" t="s">
        <v>116</v>
      </c>
      <c r="C31" s="163">
        <v>4039</v>
      </c>
      <c r="D31" s="163">
        <v>3611</v>
      </c>
      <c r="E31" s="163">
        <v>5012</v>
      </c>
      <c r="F31" s="163">
        <v>5882</v>
      </c>
      <c r="G31" s="163">
        <v>3614</v>
      </c>
      <c r="H31" s="164">
        <f t="shared" si="6"/>
        <v>-0.38558313498809926</v>
      </c>
      <c r="I31" s="165">
        <f t="shared" si="7"/>
        <v>-0.10522406536271356</v>
      </c>
      <c r="J31" s="164">
        <f t="shared" si="8"/>
        <v>6.9699582072511477E-3</v>
      </c>
    </row>
    <row r="32" spans="2:24" x14ac:dyDescent="0.25">
      <c r="B32" s="162" t="s">
        <v>123</v>
      </c>
      <c r="C32" s="163">
        <v>5729</v>
      </c>
      <c r="D32" s="163">
        <v>7659</v>
      </c>
      <c r="E32" s="163">
        <v>7424</v>
      </c>
      <c r="F32" s="163">
        <v>7152</v>
      </c>
      <c r="G32" s="163">
        <v>6638</v>
      </c>
      <c r="H32" s="164">
        <f t="shared" si="6"/>
        <v>-7.1868008948545836E-2</v>
      </c>
      <c r="I32" s="165">
        <f t="shared" si="7"/>
        <v>0.15866643393262359</v>
      </c>
      <c r="J32" s="164">
        <f t="shared" si="8"/>
        <v>1.2802042772477344E-2</v>
      </c>
    </row>
    <row r="33" spans="2:10" x14ac:dyDescent="0.25">
      <c r="B33" s="162" t="s">
        <v>119</v>
      </c>
      <c r="C33" s="163">
        <v>5623</v>
      </c>
      <c r="D33" s="163">
        <v>7782</v>
      </c>
      <c r="E33" s="163">
        <v>6516</v>
      </c>
      <c r="F33" s="163">
        <v>6621</v>
      </c>
      <c r="G33" s="163">
        <v>6812</v>
      </c>
      <c r="H33" s="164">
        <f t="shared" si="6"/>
        <v>2.8847606101797263E-2</v>
      </c>
      <c r="I33" s="165">
        <f t="shared" si="7"/>
        <v>0.21145296105281886</v>
      </c>
      <c r="J33" s="164">
        <f t="shared" si="8"/>
        <v>1.3137619066905042E-2</v>
      </c>
    </row>
    <row r="34" spans="2:10" x14ac:dyDescent="0.25">
      <c r="B34" s="162" t="s">
        <v>128</v>
      </c>
      <c r="C34" s="163">
        <v>1033</v>
      </c>
      <c r="D34" s="163">
        <v>220</v>
      </c>
      <c r="E34" s="163">
        <v>564</v>
      </c>
      <c r="F34" s="163">
        <v>734</v>
      </c>
      <c r="G34" s="163">
        <v>961</v>
      </c>
      <c r="H34" s="164">
        <f t="shared" si="6"/>
        <v>0.30926430517711179</v>
      </c>
      <c r="I34" s="165">
        <f t="shared" si="7"/>
        <v>-6.9699903194578861E-2</v>
      </c>
      <c r="J34" s="164">
        <f t="shared" si="8"/>
        <v>1.8533840169253882E-3</v>
      </c>
    </row>
    <row r="35" spans="2:10" x14ac:dyDescent="0.25">
      <c r="B35" s="162" t="s">
        <v>131</v>
      </c>
      <c r="C35" s="163">
        <v>717</v>
      </c>
      <c r="D35" s="163">
        <v>65</v>
      </c>
      <c r="E35" s="163">
        <v>431</v>
      </c>
      <c r="F35" s="163">
        <v>464</v>
      </c>
      <c r="G35" s="163">
        <v>235</v>
      </c>
      <c r="H35" s="164">
        <f t="shared" si="6"/>
        <v>-0.49353448275862066</v>
      </c>
      <c r="I35" s="165">
        <f t="shared" si="7"/>
        <v>-0.6722454672245467</v>
      </c>
      <c r="J35" s="164">
        <f t="shared" si="8"/>
        <v>4.5322085741671825E-4</v>
      </c>
    </row>
    <row r="36" spans="2:10" x14ac:dyDescent="0.25">
      <c r="B36" s="168" t="s">
        <v>145</v>
      </c>
      <c r="C36" s="169">
        <f>C28-SUM(C29:C35)</f>
        <v>29218</v>
      </c>
      <c r="D36" s="169">
        <f>D28-SUM(D29:D35)</f>
        <v>20900</v>
      </c>
      <c r="E36" s="169">
        <f>E28-SUM(E29:E35)</f>
        <v>26869</v>
      </c>
      <c r="F36" s="169">
        <f>F28-SUM(F29:F35)</f>
        <v>29334</v>
      </c>
      <c r="G36" s="169">
        <f>G28-SUM(G29:G35)</f>
        <v>34188</v>
      </c>
      <c r="H36" s="170">
        <f t="shared" si="6"/>
        <v>0.1654735119656372</v>
      </c>
      <c r="I36" s="171">
        <f t="shared" si="7"/>
        <v>0.17010062290368944</v>
      </c>
      <c r="J36" s="170">
        <f t="shared" si="8"/>
        <v>6.5934956056862823E-2</v>
      </c>
    </row>
    <row r="37" spans="2:10" x14ac:dyDescent="0.25">
      <c r="B37" s="153" t="s">
        <v>45</v>
      </c>
      <c r="C37" s="174"/>
      <c r="D37" s="174"/>
      <c r="E37" s="174"/>
      <c r="F37" s="174"/>
      <c r="G37" s="174"/>
      <c r="H37" s="175"/>
      <c r="I37" s="175"/>
      <c r="J37" s="175"/>
    </row>
    <row r="38" spans="2:10" x14ac:dyDescent="0.25">
      <c r="B38" s="154" t="s">
        <v>68</v>
      </c>
      <c r="C38" s="176">
        <v>122832</v>
      </c>
      <c r="D38" s="176">
        <v>68931</v>
      </c>
      <c r="E38" s="176">
        <v>125170</v>
      </c>
      <c r="F38" s="176">
        <v>128953</v>
      </c>
      <c r="G38" s="176">
        <v>134918</v>
      </c>
      <c r="H38" s="177">
        <f t="shared" ref="H38:H50" si="9">IFERROR(G38/F38-1,"-")</f>
        <v>4.6257163462656958E-2</v>
      </c>
      <c r="I38" s="177">
        <f t="shared" ref="I38:I50" si="10">IFERROR(G38/C38-1,"-")</f>
        <v>9.8394555164777797E-2</v>
      </c>
      <c r="J38" s="177">
        <f t="shared" ref="J38:J50" si="11">G38/G$10</f>
        <v>0.26020277294020766</v>
      </c>
    </row>
    <row r="39" spans="2:10" x14ac:dyDescent="0.25">
      <c r="B39" s="157" t="s">
        <v>97</v>
      </c>
      <c r="C39" s="158">
        <v>10774</v>
      </c>
      <c r="D39" s="158">
        <v>9669</v>
      </c>
      <c r="E39" s="158">
        <v>12300</v>
      </c>
      <c r="F39" s="158">
        <v>12391</v>
      </c>
      <c r="G39" s="158">
        <v>12285</v>
      </c>
      <c r="H39" s="159">
        <f t="shared" si="9"/>
        <v>-8.5545960777984043E-3</v>
      </c>
      <c r="I39" s="160">
        <f t="shared" si="10"/>
        <v>0.14024503434193436</v>
      </c>
      <c r="J39" s="159">
        <f t="shared" si="11"/>
        <v>2.3692843546231419E-2</v>
      </c>
    </row>
    <row r="40" spans="2:10" x14ac:dyDescent="0.25">
      <c r="B40" s="162" t="s">
        <v>103</v>
      </c>
      <c r="C40" s="163">
        <v>3385</v>
      </c>
      <c r="D40" s="163">
        <v>2943</v>
      </c>
      <c r="E40" s="163">
        <v>4194</v>
      </c>
      <c r="F40" s="163">
        <v>5378</v>
      </c>
      <c r="G40" s="163">
        <v>5410</v>
      </c>
      <c r="H40" s="164">
        <f t="shared" si="9"/>
        <v>5.9501673484567696E-3</v>
      </c>
      <c r="I40" s="165">
        <f t="shared" si="10"/>
        <v>0.5982274741506648</v>
      </c>
      <c r="J40" s="164">
        <f t="shared" si="11"/>
        <v>1.0433722717550832E-2</v>
      </c>
    </row>
    <row r="41" spans="2:10" x14ac:dyDescent="0.25">
      <c r="B41" s="162" t="s">
        <v>100</v>
      </c>
      <c r="C41" s="163">
        <v>7389</v>
      </c>
      <c r="D41" s="163">
        <v>6726</v>
      </c>
      <c r="E41" s="163">
        <v>8106</v>
      </c>
      <c r="F41" s="163">
        <v>7013</v>
      </c>
      <c r="G41" s="163">
        <v>6875</v>
      </c>
      <c r="H41" s="164">
        <f t="shared" si="9"/>
        <v>-1.9677741337516097E-2</v>
      </c>
      <c r="I41" s="165">
        <f t="shared" si="10"/>
        <v>-6.9562863716335133E-2</v>
      </c>
      <c r="J41" s="164">
        <f t="shared" si="11"/>
        <v>1.3259120828680587E-2</v>
      </c>
    </row>
    <row r="42" spans="2:10" x14ac:dyDescent="0.25">
      <c r="B42" s="157" t="s">
        <v>107</v>
      </c>
      <c r="C42" s="158">
        <v>112058</v>
      </c>
      <c r="D42" s="158">
        <v>59262</v>
      </c>
      <c r="E42" s="158">
        <v>112870</v>
      </c>
      <c r="F42" s="158">
        <v>116562</v>
      </c>
      <c r="G42" s="158">
        <v>122633</v>
      </c>
      <c r="H42" s="159">
        <f t="shared" si="9"/>
        <v>5.2083869528662952E-2</v>
      </c>
      <c r="I42" s="160">
        <f t="shared" si="10"/>
        <v>9.4370772278641324E-2</v>
      </c>
      <c r="J42" s="159">
        <f t="shared" si="11"/>
        <v>0.23650992939397622</v>
      </c>
    </row>
    <row r="43" spans="2:10" x14ac:dyDescent="0.25">
      <c r="B43" s="162" t="s">
        <v>110</v>
      </c>
      <c r="C43" s="163">
        <v>72039</v>
      </c>
      <c r="D43" s="163">
        <v>27108</v>
      </c>
      <c r="E43" s="163">
        <v>68258</v>
      </c>
      <c r="F43" s="163">
        <v>72064</v>
      </c>
      <c r="G43" s="163">
        <v>76519</v>
      </c>
      <c r="H43" s="164">
        <f t="shared" si="9"/>
        <v>6.1820048845470765E-2</v>
      </c>
      <c r="I43" s="165">
        <f t="shared" si="10"/>
        <v>6.2188536764807845E-2</v>
      </c>
      <c r="J43" s="164">
        <f t="shared" si="11"/>
        <v>0.14757449697306324</v>
      </c>
    </row>
    <row r="44" spans="2:10" x14ac:dyDescent="0.25">
      <c r="B44" s="162" t="s">
        <v>113</v>
      </c>
      <c r="C44" s="163">
        <v>4749</v>
      </c>
      <c r="D44" s="163">
        <v>3104</v>
      </c>
      <c r="E44" s="163">
        <v>3215</v>
      </c>
      <c r="F44" s="163">
        <v>3854</v>
      </c>
      <c r="G44" s="163">
        <v>3441</v>
      </c>
      <c r="H44" s="164">
        <f t="shared" si="9"/>
        <v>-0.10716139076284381</v>
      </c>
      <c r="I44" s="165">
        <f t="shared" si="10"/>
        <v>-0.27542640555906506</v>
      </c>
      <c r="J44" s="164">
        <f t="shared" si="11"/>
        <v>6.6363105122167129E-3</v>
      </c>
    </row>
    <row r="45" spans="2:10" x14ac:dyDescent="0.25">
      <c r="B45" s="162" t="s">
        <v>116</v>
      </c>
      <c r="C45" s="163">
        <v>1883</v>
      </c>
      <c r="D45" s="163">
        <v>1620</v>
      </c>
      <c r="E45" s="163">
        <v>2240</v>
      </c>
      <c r="F45" s="163">
        <v>2611</v>
      </c>
      <c r="G45" s="163">
        <v>2354</v>
      </c>
      <c r="H45" s="164">
        <f t="shared" si="9"/>
        <v>-9.8429720413634625E-2</v>
      </c>
      <c r="I45" s="165">
        <f t="shared" si="10"/>
        <v>0.2501327668613913</v>
      </c>
      <c r="J45" s="164">
        <f t="shared" si="11"/>
        <v>4.5399229717402335E-3</v>
      </c>
    </row>
    <row r="46" spans="2:10" x14ac:dyDescent="0.25">
      <c r="B46" s="162" t="s">
        <v>123</v>
      </c>
      <c r="C46" s="163">
        <v>4925</v>
      </c>
      <c r="D46" s="163">
        <v>5580</v>
      </c>
      <c r="E46" s="163">
        <v>6502</v>
      </c>
      <c r="F46" s="163">
        <v>6405</v>
      </c>
      <c r="G46" s="163">
        <v>5630</v>
      </c>
      <c r="H46" s="164">
        <f t="shared" si="9"/>
        <v>-0.12099921935987512</v>
      </c>
      <c r="I46" s="165">
        <f t="shared" si="10"/>
        <v>0.14314720812182746</v>
      </c>
      <c r="J46" s="164">
        <f t="shared" si="11"/>
        <v>1.0858014584068612E-2</v>
      </c>
    </row>
    <row r="47" spans="2:10" x14ac:dyDescent="0.25">
      <c r="B47" s="162" t="s">
        <v>119</v>
      </c>
      <c r="C47" s="163">
        <v>4362</v>
      </c>
      <c r="D47" s="163">
        <v>3905</v>
      </c>
      <c r="E47" s="163">
        <v>4026</v>
      </c>
      <c r="F47" s="163">
        <v>4643</v>
      </c>
      <c r="G47" s="163">
        <v>3835</v>
      </c>
      <c r="H47" s="164">
        <f t="shared" si="9"/>
        <v>-0.17402541460262766</v>
      </c>
      <c r="I47" s="165">
        <f t="shared" si="10"/>
        <v>-0.12081613938560298</v>
      </c>
      <c r="J47" s="164">
        <f t="shared" si="11"/>
        <v>7.3961786731621898E-3</v>
      </c>
    </row>
    <row r="48" spans="2:10" x14ac:dyDescent="0.25">
      <c r="B48" s="162" t="s">
        <v>128</v>
      </c>
      <c r="C48" s="163">
        <v>730</v>
      </c>
      <c r="D48" s="163">
        <v>646</v>
      </c>
      <c r="E48" s="163">
        <v>625</v>
      </c>
      <c r="F48" s="163">
        <v>539</v>
      </c>
      <c r="G48" s="163">
        <v>547</v>
      </c>
      <c r="H48" s="164">
        <f t="shared" si="9"/>
        <v>1.4842300556586308E-2</v>
      </c>
      <c r="I48" s="165">
        <f t="shared" si="10"/>
        <v>-0.25068493150684934</v>
      </c>
      <c r="J48" s="164">
        <f t="shared" si="11"/>
        <v>1.0549438681146592E-3</v>
      </c>
    </row>
    <row r="49" spans="2:10" x14ac:dyDescent="0.25">
      <c r="B49" s="162" t="s">
        <v>131</v>
      </c>
      <c r="C49" s="163">
        <v>454</v>
      </c>
      <c r="D49" s="163">
        <v>92</v>
      </c>
      <c r="E49" s="163">
        <v>134</v>
      </c>
      <c r="F49" s="163">
        <v>422</v>
      </c>
      <c r="G49" s="163">
        <v>113</v>
      </c>
      <c r="H49" s="164">
        <f t="shared" si="9"/>
        <v>-0.73222748815165883</v>
      </c>
      <c r="I49" s="165">
        <f t="shared" si="10"/>
        <v>-0.75110132158590304</v>
      </c>
      <c r="J49" s="164">
        <f t="shared" si="11"/>
        <v>2.179317314386773E-4</v>
      </c>
    </row>
    <row r="50" spans="2:10" x14ac:dyDescent="0.25">
      <c r="B50" s="168" t="s">
        <v>145</v>
      </c>
      <c r="C50" s="169">
        <f>C42-SUM(C43:C49)</f>
        <v>22916</v>
      </c>
      <c r="D50" s="169">
        <f>D42-SUM(D43:D49)</f>
        <v>17207</v>
      </c>
      <c r="E50" s="169">
        <f>E42-SUM(E43:E49)</f>
        <v>27870</v>
      </c>
      <c r="F50" s="169">
        <f>F42-SUM(F43:F49)</f>
        <v>26024</v>
      </c>
      <c r="G50" s="169">
        <f>G42-SUM(G43:G49)</f>
        <v>30194</v>
      </c>
      <c r="H50" s="170">
        <f t="shared" si="9"/>
        <v>0.16023670458038741</v>
      </c>
      <c r="I50" s="171">
        <f t="shared" si="10"/>
        <v>0.31759469366381565</v>
      </c>
      <c r="J50" s="170">
        <f t="shared" si="11"/>
        <v>5.8232130080171876E-2</v>
      </c>
    </row>
    <row r="51" spans="2:10" x14ac:dyDescent="0.25">
      <c r="B51" s="153" t="s">
        <v>46</v>
      </c>
      <c r="C51" s="174"/>
      <c r="D51" s="174"/>
      <c r="E51" s="174"/>
      <c r="F51" s="174"/>
      <c r="G51" s="174"/>
      <c r="H51" s="175"/>
      <c r="I51" s="175"/>
      <c r="J51" s="175"/>
    </row>
    <row r="52" spans="2:10" x14ac:dyDescent="0.25">
      <c r="B52" s="154" t="s">
        <v>68</v>
      </c>
      <c r="C52" s="176">
        <v>3964</v>
      </c>
      <c r="D52" s="176">
        <v>2558</v>
      </c>
      <c r="E52" s="176">
        <v>3499</v>
      </c>
      <c r="F52" s="176">
        <v>4023</v>
      </c>
      <c r="G52" s="176">
        <v>3471</v>
      </c>
      <c r="H52" s="177">
        <f t="shared" ref="H52:H64" si="12">IFERROR(G52/F52-1,"-")</f>
        <v>-0.13721103653989564</v>
      </c>
      <c r="I52" s="177">
        <f t="shared" ref="I52:I64" si="13">IFERROR(G52/C52-1,"-")</f>
        <v>-0.12436932391523714</v>
      </c>
      <c r="J52" s="177">
        <f t="shared" ref="J52:J64" si="14">G52/G$10</f>
        <v>6.6941684940145917E-3</v>
      </c>
    </row>
    <row r="53" spans="2:10" x14ac:dyDescent="0.25">
      <c r="B53" s="157" t="s">
        <v>97</v>
      </c>
      <c r="C53" s="158">
        <v>1162</v>
      </c>
      <c r="D53" s="158">
        <v>695</v>
      </c>
      <c r="E53" s="158">
        <v>563</v>
      </c>
      <c r="F53" s="158">
        <v>1757</v>
      </c>
      <c r="G53" s="158">
        <v>908</v>
      </c>
      <c r="H53" s="159">
        <f t="shared" si="12"/>
        <v>-0.48321001707455891</v>
      </c>
      <c r="I53" s="160">
        <f t="shared" si="13"/>
        <v>-0.21858864027538727</v>
      </c>
      <c r="J53" s="159">
        <f t="shared" si="14"/>
        <v>1.7511682490824688E-3</v>
      </c>
    </row>
    <row r="54" spans="2:10" x14ac:dyDescent="0.25">
      <c r="B54" s="162" t="s">
        <v>103</v>
      </c>
      <c r="C54" s="163">
        <v>757</v>
      </c>
      <c r="D54" s="163">
        <v>333</v>
      </c>
      <c r="E54" s="163">
        <v>284</v>
      </c>
      <c r="F54" s="163">
        <v>1401</v>
      </c>
      <c r="G54" s="163">
        <v>691</v>
      </c>
      <c r="H54" s="164">
        <f t="shared" si="12"/>
        <v>-0.50678087080656675</v>
      </c>
      <c r="I54" s="165">
        <f t="shared" si="13"/>
        <v>-8.7186261558784728E-2</v>
      </c>
      <c r="J54" s="164">
        <f t="shared" si="14"/>
        <v>1.3326621807444778E-3</v>
      </c>
    </row>
    <row r="55" spans="2:10" x14ac:dyDescent="0.25">
      <c r="B55" s="162" t="s">
        <v>100</v>
      </c>
      <c r="C55" s="163">
        <v>405</v>
      </c>
      <c r="D55" s="163">
        <v>362</v>
      </c>
      <c r="E55" s="163">
        <v>279</v>
      </c>
      <c r="F55" s="163">
        <v>356</v>
      </c>
      <c r="G55" s="163">
        <v>217</v>
      </c>
      <c r="H55" s="164">
        <f t="shared" si="12"/>
        <v>-0.3904494382022472</v>
      </c>
      <c r="I55" s="165">
        <f t="shared" si="13"/>
        <v>-0.46419753086419757</v>
      </c>
      <c r="J55" s="164">
        <f t="shared" si="14"/>
        <v>4.1850606833799089E-4</v>
      </c>
    </row>
    <row r="56" spans="2:10" x14ac:dyDescent="0.25">
      <c r="B56" s="157" t="s">
        <v>107</v>
      </c>
      <c r="C56" s="158">
        <v>2802</v>
      </c>
      <c r="D56" s="158">
        <v>1863</v>
      </c>
      <c r="E56" s="158">
        <v>2936</v>
      </c>
      <c r="F56" s="158">
        <v>2266</v>
      </c>
      <c r="G56" s="158">
        <v>2563</v>
      </c>
      <c r="H56" s="159">
        <f t="shared" si="12"/>
        <v>0.13106796116504849</v>
      </c>
      <c r="I56" s="160">
        <f t="shared" si="13"/>
        <v>-8.5296216987865825E-2</v>
      </c>
      <c r="J56" s="159">
        <f t="shared" si="14"/>
        <v>4.9430002449321227E-3</v>
      </c>
    </row>
    <row r="57" spans="2:10" x14ac:dyDescent="0.25">
      <c r="B57" s="162" t="s">
        <v>110</v>
      </c>
      <c r="C57" s="163">
        <v>1100</v>
      </c>
      <c r="D57" s="163">
        <v>696</v>
      </c>
      <c r="E57" s="163">
        <v>956</v>
      </c>
      <c r="F57" s="163">
        <v>940</v>
      </c>
      <c r="G57" s="163">
        <v>1013</v>
      </c>
      <c r="H57" s="164">
        <f t="shared" si="12"/>
        <v>7.7659574468085024E-2</v>
      </c>
      <c r="I57" s="165">
        <f t="shared" si="13"/>
        <v>-7.9090909090909101E-2</v>
      </c>
      <c r="J57" s="164">
        <f t="shared" si="14"/>
        <v>1.9536711853750449E-3</v>
      </c>
    </row>
    <row r="58" spans="2:10" x14ac:dyDescent="0.25">
      <c r="B58" s="162" t="s">
        <v>113</v>
      </c>
      <c r="C58" s="163">
        <v>791</v>
      </c>
      <c r="D58" s="163">
        <v>488</v>
      </c>
      <c r="E58" s="163">
        <v>525</v>
      </c>
      <c r="F58" s="163">
        <v>404</v>
      </c>
      <c r="G58" s="163">
        <v>401</v>
      </c>
      <c r="H58" s="164">
        <f t="shared" si="12"/>
        <v>-7.4257425742574323E-3</v>
      </c>
      <c r="I58" s="165">
        <f t="shared" si="13"/>
        <v>-0.49304677623261695</v>
      </c>
      <c r="J58" s="164">
        <f t="shared" si="14"/>
        <v>7.7336835669831495E-4</v>
      </c>
    </row>
    <row r="59" spans="2:10" x14ac:dyDescent="0.25">
      <c r="B59" s="162" t="s">
        <v>116</v>
      </c>
      <c r="C59" s="163">
        <v>110</v>
      </c>
      <c r="D59" s="163">
        <v>106</v>
      </c>
      <c r="E59" s="163">
        <v>307</v>
      </c>
      <c r="F59" s="163">
        <v>177</v>
      </c>
      <c r="G59" s="163">
        <v>210</v>
      </c>
      <c r="H59" s="164">
        <f t="shared" si="12"/>
        <v>0.18644067796610164</v>
      </c>
      <c r="I59" s="165">
        <f t="shared" si="13"/>
        <v>0.90909090909090917</v>
      </c>
      <c r="J59" s="164">
        <f t="shared" si="14"/>
        <v>4.0500587258515247E-4</v>
      </c>
    </row>
    <row r="60" spans="2:10" x14ac:dyDescent="0.25">
      <c r="B60" s="162" t="s">
        <v>123</v>
      </c>
      <c r="C60" s="163">
        <v>45</v>
      </c>
      <c r="D60" s="163">
        <v>58</v>
      </c>
      <c r="E60" s="163">
        <v>52</v>
      </c>
      <c r="F60" s="163">
        <v>36</v>
      </c>
      <c r="G60" s="163">
        <v>88</v>
      </c>
      <c r="H60" s="164">
        <f t="shared" si="12"/>
        <v>1.4444444444444446</v>
      </c>
      <c r="I60" s="165">
        <f t="shared" si="13"/>
        <v>0.95555555555555549</v>
      </c>
      <c r="J60" s="164">
        <f t="shared" si="14"/>
        <v>1.6971674660711152E-4</v>
      </c>
    </row>
    <row r="61" spans="2:10" x14ac:dyDescent="0.25">
      <c r="B61" s="162" t="s">
        <v>119</v>
      </c>
      <c r="C61" s="163">
        <v>48</v>
      </c>
      <c r="D61" s="163">
        <v>25</v>
      </c>
      <c r="E61" s="163">
        <v>57</v>
      </c>
      <c r="F61" s="163">
        <v>18</v>
      </c>
      <c r="G61" s="163">
        <v>70</v>
      </c>
      <c r="H61" s="164">
        <f t="shared" si="12"/>
        <v>2.8888888888888888</v>
      </c>
      <c r="I61" s="165">
        <f t="shared" si="13"/>
        <v>0.45833333333333326</v>
      </c>
      <c r="J61" s="164">
        <f t="shared" si="14"/>
        <v>1.3500195752838416E-4</v>
      </c>
    </row>
    <row r="62" spans="2:10" x14ac:dyDescent="0.25">
      <c r="B62" s="162" t="s">
        <v>128</v>
      </c>
      <c r="C62" s="163">
        <v>2</v>
      </c>
      <c r="D62" s="163">
        <v>0</v>
      </c>
      <c r="E62" s="163">
        <v>3</v>
      </c>
      <c r="F62" s="163">
        <v>7</v>
      </c>
      <c r="G62" s="163">
        <v>4</v>
      </c>
      <c r="H62" s="164">
        <f t="shared" si="12"/>
        <v>-0.4285714285714286</v>
      </c>
      <c r="I62" s="165">
        <f t="shared" si="13"/>
        <v>1</v>
      </c>
      <c r="J62" s="164">
        <f t="shared" si="14"/>
        <v>7.7143975730505236E-6</v>
      </c>
    </row>
    <row r="63" spans="2:10" x14ac:dyDescent="0.25">
      <c r="B63" s="162" t="s">
        <v>131</v>
      </c>
      <c r="C63" s="163">
        <v>11</v>
      </c>
      <c r="D63" s="163">
        <v>2</v>
      </c>
      <c r="E63" s="163">
        <v>0</v>
      </c>
      <c r="F63" s="163">
        <v>0</v>
      </c>
      <c r="G63" s="163">
        <v>4</v>
      </c>
      <c r="H63" s="164" t="str">
        <f t="shared" si="12"/>
        <v>-</v>
      </c>
      <c r="I63" s="165">
        <f t="shared" si="13"/>
        <v>-0.63636363636363635</v>
      </c>
      <c r="J63" s="164">
        <f t="shared" si="14"/>
        <v>7.7143975730505236E-6</v>
      </c>
    </row>
    <row r="64" spans="2:10" x14ac:dyDescent="0.25">
      <c r="B64" s="168" t="s">
        <v>145</v>
      </c>
      <c r="C64" s="169">
        <f>C56-SUM(C57:C63)</f>
        <v>695</v>
      </c>
      <c r="D64" s="169">
        <f>D56-SUM(D57:D63)</f>
        <v>488</v>
      </c>
      <c r="E64" s="169">
        <f>E56-SUM(E57:E63)</f>
        <v>1036</v>
      </c>
      <c r="F64" s="169">
        <f>F56-SUM(F57:F63)</f>
        <v>684</v>
      </c>
      <c r="G64" s="169">
        <f>G56-SUM(G57:G63)</f>
        <v>773</v>
      </c>
      <c r="H64" s="170">
        <f t="shared" si="12"/>
        <v>0.13011695906432741</v>
      </c>
      <c r="I64" s="171">
        <f t="shared" si="13"/>
        <v>0.11223021582733805</v>
      </c>
      <c r="J64" s="170">
        <f t="shared" si="14"/>
        <v>1.4908073309920138E-3</v>
      </c>
    </row>
    <row r="65" spans="2:10" x14ac:dyDescent="0.25">
      <c r="B65" s="153" t="s">
        <v>47</v>
      </c>
      <c r="C65" s="174"/>
      <c r="D65" s="174"/>
      <c r="E65" s="174"/>
      <c r="F65" s="174"/>
      <c r="G65" s="174"/>
      <c r="H65" s="175"/>
      <c r="I65" s="175"/>
      <c r="J65" s="175"/>
    </row>
    <row r="66" spans="2:10" x14ac:dyDescent="0.25">
      <c r="B66" s="154" t="s">
        <v>68</v>
      </c>
      <c r="C66" s="176">
        <v>14155</v>
      </c>
      <c r="D66" s="176">
        <v>9924</v>
      </c>
      <c r="E66" s="176">
        <v>13134</v>
      </c>
      <c r="F66" s="176">
        <v>18421</v>
      </c>
      <c r="G66" s="176">
        <v>19553</v>
      </c>
      <c r="H66" s="177">
        <f t="shared" ref="H66:H78" si="15">IFERROR(G66/F66-1,"-")</f>
        <v>6.1451604147440442E-2</v>
      </c>
      <c r="I66" s="177">
        <f t="shared" ref="I66:I78" si="16">IFERROR(G66/C66-1,"-")</f>
        <v>0.3813493465206641</v>
      </c>
      <c r="J66" s="177">
        <f t="shared" ref="J66:J78" si="17">G66/G$10</f>
        <v>3.7709903936464222E-2</v>
      </c>
    </row>
    <row r="67" spans="2:10" x14ac:dyDescent="0.25">
      <c r="B67" s="157" t="s">
        <v>97</v>
      </c>
      <c r="C67" s="158">
        <v>6768</v>
      </c>
      <c r="D67" s="158">
        <v>5017</v>
      </c>
      <c r="E67" s="158">
        <v>1381</v>
      </c>
      <c r="F67" s="158">
        <v>9816</v>
      </c>
      <c r="G67" s="158">
        <v>7884</v>
      </c>
      <c r="H67" s="159">
        <f t="shared" si="15"/>
        <v>-0.19682151589242058</v>
      </c>
      <c r="I67" s="160">
        <f t="shared" si="16"/>
        <v>0.16489361702127669</v>
      </c>
      <c r="J67" s="159">
        <f t="shared" si="17"/>
        <v>1.5205077616482581E-2</v>
      </c>
    </row>
    <row r="68" spans="2:10" x14ac:dyDescent="0.25">
      <c r="B68" s="162" t="s">
        <v>103</v>
      </c>
      <c r="C68" s="163">
        <v>3707</v>
      </c>
      <c r="D68" s="163">
        <v>3373</v>
      </c>
      <c r="E68" s="163">
        <v>286</v>
      </c>
      <c r="F68" s="163">
        <v>7748</v>
      </c>
      <c r="G68" s="163">
        <v>5350</v>
      </c>
      <c r="H68" s="164">
        <f t="shared" si="15"/>
        <v>-0.30949922560660814</v>
      </c>
      <c r="I68" s="165">
        <f t="shared" si="16"/>
        <v>0.44321553817102788</v>
      </c>
      <c r="J68" s="164">
        <f t="shared" si="17"/>
        <v>1.0318006753955075E-2</v>
      </c>
    </row>
    <row r="69" spans="2:10" x14ac:dyDescent="0.25">
      <c r="B69" s="162" t="s">
        <v>100</v>
      </c>
      <c r="C69" s="163">
        <v>3061</v>
      </c>
      <c r="D69" s="163">
        <v>1644</v>
      </c>
      <c r="E69" s="163">
        <v>1095</v>
      </c>
      <c r="F69" s="163">
        <v>2068</v>
      </c>
      <c r="G69" s="163">
        <v>2534</v>
      </c>
      <c r="H69" s="164">
        <f t="shared" si="15"/>
        <v>0.22533849129593819</v>
      </c>
      <c r="I69" s="165">
        <f t="shared" si="16"/>
        <v>-0.17216595883698138</v>
      </c>
      <c r="J69" s="164">
        <f t="shared" si="17"/>
        <v>4.8870708625275063E-3</v>
      </c>
    </row>
    <row r="70" spans="2:10" x14ac:dyDescent="0.25">
      <c r="B70" s="157" t="s">
        <v>107</v>
      </c>
      <c r="C70" s="158">
        <v>7387</v>
      </c>
      <c r="D70" s="158">
        <v>4907</v>
      </c>
      <c r="E70" s="158">
        <v>11753</v>
      </c>
      <c r="F70" s="158">
        <v>8605</v>
      </c>
      <c r="G70" s="158">
        <v>11669</v>
      </c>
      <c r="H70" s="159">
        <f t="shared" si="15"/>
        <v>0.35607205113306217</v>
      </c>
      <c r="I70" s="160">
        <f t="shared" si="16"/>
        <v>0.5796669825368892</v>
      </c>
      <c r="J70" s="159">
        <f t="shared" si="17"/>
        <v>2.250482631998164E-2</v>
      </c>
    </row>
    <row r="71" spans="2:10" x14ac:dyDescent="0.25">
      <c r="B71" s="162" t="s">
        <v>110</v>
      </c>
      <c r="C71" s="163">
        <v>2707</v>
      </c>
      <c r="D71" s="163">
        <v>2258</v>
      </c>
      <c r="E71" s="163">
        <v>5708</v>
      </c>
      <c r="F71" s="163">
        <v>3480</v>
      </c>
      <c r="G71" s="163">
        <v>5692</v>
      </c>
      <c r="H71" s="164">
        <f t="shared" si="15"/>
        <v>0.63563218390804588</v>
      </c>
      <c r="I71" s="165">
        <f t="shared" si="16"/>
        <v>1.1026967122275582</v>
      </c>
      <c r="J71" s="164">
        <f t="shared" si="17"/>
        <v>1.0977587746450895E-2</v>
      </c>
    </row>
    <row r="72" spans="2:10" x14ac:dyDescent="0.25">
      <c r="B72" s="162" t="s">
        <v>113</v>
      </c>
      <c r="C72" s="163">
        <v>1326</v>
      </c>
      <c r="D72" s="163">
        <v>578</v>
      </c>
      <c r="E72" s="163">
        <v>289</v>
      </c>
      <c r="F72" s="163">
        <v>835</v>
      </c>
      <c r="G72" s="163">
        <v>580</v>
      </c>
      <c r="H72" s="164">
        <f t="shared" si="15"/>
        <v>-0.30538922155688619</v>
      </c>
      <c r="I72" s="165">
        <f t="shared" si="16"/>
        <v>-0.56259426847662142</v>
      </c>
      <c r="J72" s="164">
        <f t="shared" si="17"/>
        <v>1.118587648092326E-3</v>
      </c>
    </row>
    <row r="73" spans="2:10" x14ac:dyDescent="0.25">
      <c r="B73" s="162" t="s">
        <v>116</v>
      </c>
      <c r="C73" s="163">
        <v>762</v>
      </c>
      <c r="D73" s="163">
        <v>438</v>
      </c>
      <c r="E73" s="163">
        <v>1556</v>
      </c>
      <c r="F73" s="163">
        <v>323</v>
      </c>
      <c r="G73" s="163">
        <v>1041</v>
      </c>
      <c r="H73" s="164">
        <f t="shared" si="15"/>
        <v>2.2229102167182662</v>
      </c>
      <c r="I73" s="165">
        <f t="shared" si="16"/>
        <v>0.36614173228346458</v>
      </c>
      <c r="J73" s="164">
        <f t="shared" si="17"/>
        <v>2.0076719683863988E-3</v>
      </c>
    </row>
    <row r="74" spans="2:10" x14ac:dyDescent="0.25">
      <c r="B74" s="162" t="s">
        <v>123</v>
      </c>
      <c r="C74" s="163">
        <v>64</v>
      </c>
      <c r="D74" s="163">
        <v>432</v>
      </c>
      <c r="E74" s="163">
        <v>194</v>
      </c>
      <c r="F74" s="163">
        <v>319</v>
      </c>
      <c r="G74" s="163">
        <v>527</v>
      </c>
      <c r="H74" s="164">
        <f t="shared" si="15"/>
        <v>0.65203761755485901</v>
      </c>
      <c r="I74" s="165">
        <f t="shared" si="16"/>
        <v>7.234375</v>
      </c>
      <c r="J74" s="164">
        <f t="shared" si="17"/>
        <v>1.0163718802494064E-3</v>
      </c>
    </row>
    <row r="75" spans="2:10" x14ac:dyDescent="0.25">
      <c r="B75" s="162" t="s">
        <v>119</v>
      </c>
      <c r="C75" s="163">
        <v>125</v>
      </c>
      <c r="D75" s="163">
        <v>108</v>
      </c>
      <c r="E75" s="163">
        <v>393</v>
      </c>
      <c r="F75" s="163">
        <v>58</v>
      </c>
      <c r="G75" s="163">
        <v>290</v>
      </c>
      <c r="H75" s="164">
        <f t="shared" si="15"/>
        <v>4</v>
      </c>
      <c r="I75" s="165">
        <f t="shared" si="16"/>
        <v>1.3199999999999998</v>
      </c>
      <c r="J75" s="164">
        <f t="shared" si="17"/>
        <v>5.59293824046163E-4</v>
      </c>
    </row>
    <row r="76" spans="2:10" x14ac:dyDescent="0.25">
      <c r="B76" s="162" t="s">
        <v>128</v>
      </c>
      <c r="C76" s="163">
        <v>6</v>
      </c>
      <c r="D76" s="163">
        <v>22</v>
      </c>
      <c r="E76" s="163">
        <v>14</v>
      </c>
      <c r="F76" s="163">
        <v>6</v>
      </c>
      <c r="G76" s="163">
        <v>33</v>
      </c>
      <c r="H76" s="164">
        <f t="shared" si="15"/>
        <v>4.5</v>
      </c>
      <c r="I76" s="165">
        <f t="shared" si="16"/>
        <v>4.5</v>
      </c>
      <c r="J76" s="164">
        <f t="shared" si="17"/>
        <v>6.3643779977666818E-5</v>
      </c>
    </row>
    <row r="77" spans="2:10" x14ac:dyDescent="0.25">
      <c r="B77" s="162" t="s">
        <v>131</v>
      </c>
      <c r="C77" s="163">
        <v>15</v>
      </c>
      <c r="D77" s="163">
        <v>7</v>
      </c>
      <c r="E77" s="163">
        <v>13</v>
      </c>
      <c r="F77" s="163">
        <v>8</v>
      </c>
      <c r="G77" s="163">
        <v>47</v>
      </c>
      <c r="H77" s="164">
        <f t="shared" si="15"/>
        <v>4.875</v>
      </c>
      <c r="I77" s="165">
        <f t="shared" si="16"/>
        <v>2.1333333333333333</v>
      </c>
      <c r="J77" s="164">
        <f t="shared" si="17"/>
        <v>9.0644171483343647E-5</v>
      </c>
    </row>
    <row r="78" spans="2:10" x14ac:dyDescent="0.25">
      <c r="B78" s="168" t="s">
        <v>145</v>
      </c>
      <c r="C78" s="169">
        <f>C70-SUM(C71:C77)</f>
        <v>2382</v>
      </c>
      <c r="D78" s="169">
        <f>D70-SUM(D71:D77)</f>
        <v>1064</v>
      </c>
      <c r="E78" s="169">
        <f>E70-SUM(E71:E77)</f>
        <v>3586</v>
      </c>
      <c r="F78" s="169">
        <f>F70-SUM(F71:F77)</f>
        <v>3576</v>
      </c>
      <c r="G78" s="169">
        <f>G70-SUM(G71:G77)</f>
        <v>3459</v>
      </c>
      <c r="H78" s="170">
        <f t="shared" si="15"/>
        <v>-3.2718120805369177E-2</v>
      </c>
      <c r="I78" s="171">
        <f t="shared" si="16"/>
        <v>0.45214105793450887</v>
      </c>
      <c r="J78" s="170">
        <f t="shared" si="17"/>
        <v>6.6710253012954406E-3</v>
      </c>
    </row>
    <row r="79" spans="2:10" x14ac:dyDescent="0.25">
      <c r="B79" s="153" t="s">
        <v>48</v>
      </c>
      <c r="C79" s="174"/>
      <c r="D79" s="174"/>
      <c r="E79" s="174"/>
      <c r="F79" s="174"/>
      <c r="G79" s="174"/>
      <c r="H79" s="175"/>
      <c r="I79" s="175"/>
      <c r="J79" s="175"/>
    </row>
    <row r="80" spans="2:10" x14ac:dyDescent="0.25">
      <c r="B80" s="154" t="s">
        <v>68</v>
      </c>
      <c r="C80" s="176">
        <v>81941</v>
      </c>
      <c r="D80" s="176">
        <v>55397</v>
      </c>
      <c r="E80" s="176">
        <v>71676</v>
      </c>
      <c r="F80" s="176">
        <v>83171</v>
      </c>
      <c r="G80" s="176">
        <v>91131</v>
      </c>
      <c r="H80" s="177">
        <f t="shared" ref="H80:H92" si="18">IFERROR(G80/F80-1,"-")</f>
        <v>9.5706436137596107E-2</v>
      </c>
      <c r="I80" s="177">
        <f t="shared" ref="I80:I92" si="19">IFERROR(G80/C80-1,"-")</f>
        <v>0.11215386680660466</v>
      </c>
      <c r="J80" s="177">
        <f t="shared" ref="J80:J92" si="20">G80/G$10</f>
        <v>0.17575519130741682</v>
      </c>
    </row>
    <row r="81" spans="2:10" x14ac:dyDescent="0.25">
      <c r="B81" s="157" t="s">
        <v>97</v>
      </c>
      <c r="C81" s="158">
        <v>36909</v>
      </c>
      <c r="D81" s="158">
        <v>30530</v>
      </c>
      <c r="E81" s="158">
        <v>36680</v>
      </c>
      <c r="F81" s="158">
        <v>38459</v>
      </c>
      <c r="G81" s="158">
        <v>38667</v>
      </c>
      <c r="H81" s="159">
        <f t="shared" si="18"/>
        <v>5.4083569515588348E-3</v>
      </c>
      <c r="I81" s="160">
        <f t="shared" si="19"/>
        <v>4.7630659188815816E-2</v>
      </c>
      <c r="J81" s="159">
        <f t="shared" si="20"/>
        <v>7.457315273928615E-2</v>
      </c>
    </row>
    <row r="82" spans="2:10" x14ac:dyDescent="0.25">
      <c r="B82" s="162" t="s">
        <v>103</v>
      </c>
      <c r="C82" s="163">
        <v>7517</v>
      </c>
      <c r="D82" s="163">
        <v>8973</v>
      </c>
      <c r="E82" s="163">
        <v>8316</v>
      </c>
      <c r="F82" s="163">
        <v>11755</v>
      </c>
      <c r="G82" s="163">
        <v>8535</v>
      </c>
      <c r="H82" s="164">
        <f t="shared" si="18"/>
        <v>-0.27392598894087627</v>
      </c>
      <c r="I82" s="165">
        <f t="shared" si="19"/>
        <v>0.13542636690168952</v>
      </c>
      <c r="J82" s="164">
        <f t="shared" si="20"/>
        <v>1.6460595821496556E-2</v>
      </c>
    </row>
    <row r="83" spans="2:10" x14ac:dyDescent="0.25">
      <c r="B83" s="162" t="s">
        <v>100</v>
      </c>
      <c r="C83" s="163">
        <v>29392</v>
      </c>
      <c r="D83" s="163">
        <v>21557</v>
      </c>
      <c r="E83" s="163">
        <v>28364</v>
      </c>
      <c r="F83" s="163">
        <v>26704</v>
      </c>
      <c r="G83" s="163">
        <v>30132</v>
      </c>
      <c r="H83" s="164">
        <f t="shared" si="18"/>
        <v>0.12837028160575192</v>
      </c>
      <c r="I83" s="165">
        <f t="shared" si="19"/>
        <v>2.5176918889493693E-2</v>
      </c>
      <c r="J83" s="164">
        <f t="shared" si="20"/>
        <v>5.8112556917789597E-2</v>
      </c>
    </row>
    <row r="84" spans="2:10" x14ac:dyDescent="0.25">
      <c r="B84" s="157" t="s">
        <v>107</v>
      </c>
      <c r="C84" s="158">
        <v>45032</v>
      </c>
      <c r="D84" s="158">
        <v>24867</v>
      </c>
      <c r="E84" s="158">
        <v>34996</v>
      </c>
      <c r="F84" s="158">
        <v>44712</v>
      </c>
      <c r="G84" s="158">
        <v>52464</v>
      </c>
      <c r="H84" s="159">
        <f t="shared" si="18"/>
        <v>0.17337627482555029</v>
      </c>
      <c r="I84" s="160">
        <f t="shared" si="19"/>
        <v>0.16503819506128981</v>
      </c>
      <c r="J84" s="159">
        <f t="shared" si="20"/>
        <v>0.10118203856813067</v>
      </c>
    </row>
    <row r="85" spans="2:10" x14ac:dyDescent="0.25">
      <c r="B85" s="162" t="s">
        <v>110</v>
      </c>
      <c r="C85" s="163">
        <v>9366</v>
      </c>
      <c r="D85" s="163">
        <v>2422</v>
      </c>
      <c r="E85" s="163">
        <v>7553</v>
      </c>
      <c r="F85" s="163">
        <v>11321</v>
      </c>
      <c r="G85" s="163">
        <v>13030</v>
      </c>
      <c r="H85" s="164">
        <f t="shared" si="18"/>
        <v>0.15095839590142224</v>
      </c>
      <c r="I85" s="165">
        <f t="shared" si="19"/>
        <v>0.39120222079863343</v>
      </c>
      <c r="J85" s="164">
        <f t="shared" si="20"/>
        <v>2.5129650094212079E-2</v>
      </c>
    </row>
    <row r="86" spans="2:10" x14ac:dyDescent="0.25">
      <c r="B86" s="162" t="s">
        <v>113</v>
      </c>
      <c r="C86" s="163">
        <v>15897</v>
      </c>
      <c r="D86" s="163">
        <v>8104</v>
      </c>
      <c r="E86" s="163">
        <v>11169</v>
      </c>
      <c r="F86" s="163">
        <v>11398</v>
      </c>
      <c r="G86" s="163">
        <v>12402</v>
      </c>
      <c r="H86" s="164">
        <f t="shared" si="18"/>
        <v>8.8085629057729431E-2</v>
      </c>
      <c r="I86" s="165">
        <f t="shared" si="19"/>
        <v>-0.21985280241555005</v>
      </c>
      <c r="J86" s="164">
        <f t="shared" si="20"/>
        <v>2.3918489675243147E-2</v>
      </c>
    </row>
    <row r="87" spans="2:10" x14ac:dyDescent="0.25">
      <c r="B87" s="162" t="s">
        <v>116</v>
      </c>
      <c r="C87" s="163">
        <v>2657</v>
      </c>
      <c r="D87" s="163">
        <v>2405</v>
      </c>
      <c r="E87" s="163">
        <v>2802</v>
      </c>
      <c r="F87" s="163">
        <v>4299</v>
      </c>
      <c r="G87" s="163">
        <v>5249</v>
      </c>
      <c r="H87" s="164">
        <f t="shared" si="18"/>
        <v>0.22098162363340301</v>
      </c>
      <c r="I87" s="165">
        <f t="shared" si="19"/>
        <v>0.97553631915694394</v>
      </c>
      <c r="J87" s="164">
        <f t="shared" si="20"/>
        <v>1.012321821523555E-2</v>
      </c>
    </row>
    <row r="88" spans="2:10" x14ac:dyDescent="0.25">
      <c r="B88" s="162" t="s">
        <v>123</v>
      </c>
      <c r="C88" s="163">
        <v>974</v>
      </c>
      <c r="D88" s="163">
        <v>825</v>
      </c>
      <c r="E88" s="163">
        <v>1068</v>
      </c>
      <c r="F88" s="163">
        <v>1572</v>
      </c>
      <c r="G88" s="163">
        <v>2152</v>
      </c>
      <c r="H88" s="164">
        <f t="shared" si="18"/>
        <v>0.36895674300254444</v>
      </c>
      <c r="I88" s="165">
        <f t="shared" si="19"/>
        <v>1.2094455852156059</v>
      </c>
      <c r="J88" s="164">
        <f t="shared" si="20"/>
        <v>4.1503458943011814E-3</v>
      </c>
    </row>
    <row r="89" spans="2:10" x14ac:dyDescent="0.25">
      <c r="B89" s="162" t="s">
        <v>119</v>
      </c>
      <c r="C89" s="163">
        <v>691</v>
      </c>
      <c r="D89" s="163">
        <v>961</v>
      </c>
      <c r="E89" s="163">
        <v>552</v>
      </c>
      <c r="F89" s="163">
        <v>787</v>
      </c>
      <c r="G89" s="163">
        <v>972</v>
      </c>
      <c r="H89" s="164">
        <f t="shared" si="18"/>
        <v>0.2350698856416773</v>
      </c>
      <c r="I89" s="165">
        <f t="shared" si="19"/>
        <v>0.40665701881331406</v>
      </c>
      <c r="J89" s="164">
        <f t="shared" si="20"/>
        <v>1.8745986102512771E-3</v>
      </c>
    </row>
    <row r="90" spans="2:10" x14ac:dyDescent="0.25">
      <c r="B90" s="162" t="s">
        <v>128</v>
      </c>
      <c r="C90" s="163">
        <v>294</v>
      </c>
      <c r="D90" s="163">
        <v>123</v>
      </c>
      <c r="E90" s="163">
        <v>258</v>
      </c>
      <c r="F90" s="163">
        <v>141</v>
      </c>
      <c r="G90" s="163">
        <v>224</v>
      </c>
      <c r="H90" s="164">
        <f t="shared" si="18"/>
        <v>0.58865248226950362</v>
      </c>
      <c r="I90" s="165">
        <f t="shared" si="19"/>
        <v>-0.23809523809523814</v>
      </c>
      <c r="J90" s="164">
        <f t="shared" si="20"/>
        <v>4.3200626409082931E-4</v>
      </c>
    </row>
    <row r="91" spans="2:10" x14ac:dyDescent="0.25">
      <c r="B91" s="162" t="s">
        <v>131</v>
      </c>
      <c r="C91" s="163">
        <v>215</v>
      </c>
      <c r="D91" s="163">
        <v>85</v>
      </c>
      <c r="E91" s="163">
        <v>186</v>
      </c>
      <c r="F91" s="163">
        <v>123</v>
      </c>
      <c r="G91" s="163">
        <v>182</v>
      </c>
      <c r="H91" s="164">
        <f t="shared" si="18"/>
        <v>0.47967479674796754</v>
      </c>
      <c r="I91" s="165">
        <f t="shared" si="19"/>
        <v>-0.15348837209302324</v>
      </c>
      <c r="J91" s="164">
        <f t="shared" si="20"/>
        <v>3.5100508957379884E-4</v>
      </c>
    </row>
    <row r="92" spans="2:10" x14ac:dyDescent="0.25">
      <c r="B92" s="168" t="s">
        <v>145</v>
      </c>
      <c r="C92" s="169">
        <f>C84-SUM(C85:C91)</f>
        <v>14938</v>
      </c>
      <c r="D92" s="169">
        <f>D84-SUM(D85:D91)</f>
        <v>9942</v>
      </c>
      <c r="E92" s="169">
        <f>E84-SUM(E85:E91)</f>
        <v>11408</v>
      </c>
      <c r="F92" s="169">
        <f>F84-SUM(F85:F91)</f>
        <v>15071</v>
      </c>
      <c r="G92" s="169">
        <f>G84-SUM(G85:G91)</f>
        <v>18253</v>
      </c>
      <c r="H92" s="170">
        <f t="shared" si="18"/>
        <v>0.21113396589476485</v>
      </c>
      <c r="I92" s="171">
        <f t="shared" si="19"/>
        <v>0.22191725799973216</v>
      </c>
      <c r="J92" s="170">
        <f t="shared" si="20"/>
        <v>3.5202724725222803E-2</v>
      </c>
    </row>
    <row r="93" spans="2:10" x14ac:dyDescent="0.25">
      <c r="B93" s="153" t="s">
        <v>49</v>
      </c>
      <c r="C93" s="174"/>
      <c r="D93" s="174"/>
      <c r="E93" s="174"/>
      <c r="F93" s="174"/>
      <c r="G93" s="174"/>
      <c r="H93" s="175"/>
      <c r="I93" s="175"/>
      <c r="J93" s="175"/>
    </row>
    <row r="94" spans="2:10" x14ac:dyDescent="0.25">
      <c r="B94" s="154" t="s">
        <v>68</v>
      </c>
      <c r="C94" s="176">
        <v>3949</v>
      </c>
      <c r="D94" s="176">
        <v>3996</v>
      </c>
      <c r="E94" s="176">
        <v>4766</v>
      </c>
      <c r="F94" s="176">
        <v>4736</v>
      </c>
      <c r="G94" s="176">
        <v>5250</v>
      </c>
      <c r="H94" s="177">
        <f t="shared" ref="H94:H106" si="21">IFERROR(G94/F94-1,"-")</f>
        <v>0.10853040540540548</v>
      </c>
      <c r="I94" s="177">
        <f t="shared" ref="I94:I106" si="22">IFERROR(G94/C94-1,"-")</f>
        <v>0.32945049379589775</v>
      </c>
      <c r="J94" s="177">
        <f t="shared" ref="J94:J106" si="23">G94/G$10</f>
        <v>1.0125146814628812E-2</v>
      </c>
    </row>
    <row r="95" spans="2:10" x14ac:dyDescent="0.25">
      <c r="B95" s="157" t="s">
        <v>97</v>
      </c>
      <c r="C95" s="158">
        <v>2858</v>
      </c>
      <c r="D95" s="158">
        <v>3108</v>
      </c>
      <c r="E95" s="158">
        <v>3605</v>
      </c>
      <c r="F95" s="158">
        <v>3460</v>
      </c>
      <c r="G95" s="158">
        <v>4146</v>
      </c>
      <c r="H95" s="159">
        <f t="shared" si="21"/>
        <v>0.19826589595375732</v>
      </c>
      <c r="I95" s="160">
        <f t="shared" si="22"/>
        <v>0.45066480055983216</v>
      </c>
      <c r="J95" s="159">
        <f t="shared" si="23"/>
        <v>7.9959730844668675E-3</v>
      </c>
    </row>
    <row r="96" spans="2:10" x14ac:dyDescent="0.25">
      <c r="B96" s="162" t="s">
        <v>103</v>
      </c>
      <c r="C96" s="163">
        <v>1437</v>
      </c>
      <c r="D96" s="163">
        <v>1461</v>
      </c>
      <c r="E96" s="163">
        <v>1690</v>
      </c>
      <c r="F96" s="163">
        <v>945</v>
      </c>
      <c r="G96" s="163">
        <v>1760</v>
      </c>
      <c r="H96" s="164">
        <f t="shared" si="21"/>
        <v>0.86243386243386233</v>
      </c>
      <c r="I96" s="165">
        <f t="shared" si="22"/>
        <v>0.22477383437717458</v>
      </c>
      <c r="J96" s="164">
        <f t="shared" si="23"/>
        <v>3.3943349321422303E-3</v>
      </c>
    </row>
    <row r="97" spans="2:10" x14ac:dyDescent="0.25">
      <c r="B97" s="162" t="s">
        <v>100</v>
      </c>
      <c r="C97" s="163">
        <v>1421</v>
      </c>
      <c r="D97" s="163">
        <v>1647</v>
      </c>
      <c r="E97" s="163">
        <v>1915</v>
      </c>
      <c r="F97" s="163">
        <v>2515</v>
      </c>
      <c r="G97" s="163">
        <v>2386</v>
      </c>
      <c r="H97" s="164">
        <f t="shared" si="21"/>
        <v>-5.1292246520874718E-2</v>
      </c>
      <c r="I97" s="165">
        <f t="shared" si="22"/>
        <v>0.67909922589725547</v>
      </c>
      <c r="J97" s="164">
        <f t="shared" si="23"/>
        <v>4.6016381523246372E-3</v>
      </c>
    </row>
    <row r="98" spans="2:10" x14ac:dyDescent="0.25">
      <c r="B98" s="157" t="s">
        <v>107</v>
      </c>
      <c r="C98" s="158">
        <v>1091</v>
      </c>
      <c r="D98" s="158">
        <v>888</v>
      </c>
      <c r="E98" s="158">
        <v>1161</v>
      </c>
      <c r="F98" s="158">
        <v>1276</v>
      </c>
      <c r="G98" s="158">
        <v>1104</v>
      </c>
      <c r="H98" s="159">
        <f t="shared" si="21"/>
        <v>-0.13479623824451414</v>
      </c>
      <c r="I98" s="160">
        <f t="shared" si="22"/>
        <v>1.1915673693858819E-2</v>
      </c>
      <c r="J98" s="159">
        <f t="shared" si="23"/>
        <v>2.1291737301619446E-3</v>
      </c>
    </row>
    <row r="99" spans="2:10" x14ac:dyDescent="0.25">
      <c r="B99" s="162" t="s">
        <v>110</v>
      </c>
      <c r="C99" s="163">
        <v>148</v>
      </c>
      <c r="D99" s="163">
        <v>81</v>
      </c>
      <c r="E99" s="163">
        <v>179</v>
      </c>
      <c r="F99" s="163">
        <v>167</v>
      </c>
      <c r="G99" s="163">
        <v>134</v>
      </c>
      <c r="H99" s="164">
        <f t="shared" si="21"/>
        <v>-0.19760479041916168</v>
      </c>
      <c r="I99" s="165">
        <f t="shared" si="22"/>
        <v>-9.4594594594594628E-2</v>
      </c>
      <c r="J99" s="164">
        <f t="shared" si="23"/>
        <v>2.5843231869719256E-4</v>
      </c>
    </row>
    <row r="100" spans="2:10" x14ac:dyDescent="0.25">
      <c r="B100" s="162" t="s">
        <v>113</v>
      </c>
      <c r="C100" s="163">
        <v>194</v>
      </c>
      <c r="D100" s="163">
        <v>227</v>
      </c>
      <c r="E100" s="163">
        <v>257</v>
      </c>
      <c r="F100" s="163">
        <v>257</v>
      </c>
      <c r="G100" s="163">
        <v>258</v>
      </c>
      <c r="H100" s="164">
        <f t="shared" si="21"/>
        <v>3.8910505836575737E-3</v>
      </c>
      <c r="I100" s="165">
        <f t="shared" si="22"/>
        <v>0.32989690721649478</v>
      </c>
      <c r="J100" s="164">
        <f t="shared" si="23"/>
        <v>4.9757864346175874E-4</v>
      </c>
    </row>
    <row r="101" spans="2:10" x14ac:dyDescent="0.25">
      <c r="B101" s="162" t="s">
        <v>116</v>
      </c>
      <c r="C101" s="163">
        <v>217</v>
      </c>
      <c r="D101" s="163">
        <v>188</v>
      </c>
      <c r="E101" s="163">
        <v>162</v>
      </c>
      <c r="F101" s="163">
        <v>224</v>
      </c>
      <c r="G101" s="163">
        <v>166</v>
      </c>
      <c r="H101" s="164">
        <f t="shared" si="21"/>
        <v>-0.2589285714285714</v>
      </c>
      <c r="I101" s="165">
        <f t="shared" si="22"/>
        <v>-0.23502304147465436</v>
      </c>
      <c r="J101" s="164">
        <f t="shared" si="23"/>
        <v>3.2014749928159671E-4</v>
      </c>
    </row>
    <row r="102" spans="2:10" x14ac:dyDescent="0.25">
      <c r="B102" s="162" t="s">
        <v>123</v>
      </c>
      <c r="C102" s="163">
        <v>44</v>
      </c>
      <c r="D102" s="163">
        <v>46</v>
      </c>
      <c r="E102" s="163">
        <v>73</v>
      </c>
      <c r="F102" s="163">
        <v>44</v>
      </c>
      <c r="G102" s="163">
        <v>36</v>
      </c>
      <c r="H102" s="164">
        <f t="shared" si="21"/>
        <v>-0.18181818181818177</v>
      </c>
      <c r="I102" s="165">
        <f t="shared" si="22"/>
        <v>-0.18181818181818177</v>
      </c>
      <c r="J102" s="164">
        <f t="shared" si="23"/>
        <v>6.9429578157454707E-5</v>
      </c>
    </row>
    <row r="103" spans="2:10" x14ac:dyDescent="0.25">
      <c r="B103" s="162" t="s">
        <v>119</v>
      </c>
      <c r="C103" s="163">
        <v>16</v>
      </c>
      <c r="D103" s="163">
        <v>37</v>
      </c>
      <c r="E103" s="163">
        <v>34</v>
      </c>
      <c r="F103" s="163">
        <v>45</v>
      </c>
      <c r="G103" s="163">
        <v>46</v>
      </c>
      <c r="H103" s="164">
        <f t="shared" si="21"/>
        <v>2.2222222222222143E-2</v>
      </c>
      <c r="I103" s="165">
        <f t="shared" si="22"/>
        <v>1.875</v>
      </c>
      <c r="J103" s="164">
        <f t="shared" si="23"/>
        <v>8.8715572090081017E-5</v>
      </c>
    </row>
    <row r="104" spans="2:10" x14ac:dyDescent="0.25">
      <c r="B104" s="162" t="s">
        <v>128</v>
      </c>
      <c r="C104" s="163">
        <v>2</v>
      </c>
      <c r="D104" s="163">
        <v>1</v>
      </c>
      <c r="E104" s="163">
        <v>9</v>
      </c>
      <c r="F104" s="163">
        <v>4</v>
      </c>
      <c r="G104" s="163">
        <v>13</v>
      </c>
      <c r="H104" s="164">
        <f t="shared" si="21"/>
        <v>2.25</v>
      </c>
      <c r="I104" s="165">
        <f t="shared" si="22"/>
        <v>5.5</v>
      </c>
      <c r="J104" s="164">
        <f t="shared" si="23"/>
        <v>2.5071792112414202E-5</v>
      </c>
    </row>
    <row r="105" spans="2:10" x14ac:dyDescent="0.25">
      <c r="B105" s="162" t="s">
        <v>131</v>
      </c>
      <c r="C105" s="163">
        <v>0</v>
      </c>
      <c r="D105" s="163">
        <v>10</v>
      </c>
      <c r="E105" s="163">
        <v>6</v>
      </c>
      <c r="F105" s="163">
        <v>14</v>
      </c>
      <c r="G105" s="163">
        <v>10</v>
      </c>
      <c r="H105" s="164">
        <f t="shared" si="21"/>
        <v>-0.2857142857142857</v>
      </c>
      <c r="I105" s="165" t="str">
        <f t="shared" si="22"/>
        <v>-</v>
      </c>
      <c r="J105" s="164">
        <f t="shared" si="23"/>
        <v>1.928599393262631E-5</v>
      </c>
    </row>
    <row r="106" spans="2:10" x14ac:dyDescent="0.25">
      <c r="B106" s="168" t="s">
        <v>145</v>
      </c>
      <c r="C106" s="169">
        <f>C98-SUM(C99:C105)</f>
        <v>470</v>
      </c>
      <c r="D106" s="169">
        <f>D98-SUM(D99:D105)</f>
        <v>298</v>
      </c>
      <c r="E106" s="169">
        <f>E98-SUM(E99:E105)</f>
        <v>441</v>
      </c>
      <c r="F106" s="169">
        <f>F98-SUM(F99:F105)</f>
        <v>521</v>
      </c>
      <c r="G106" s="169">
        <f>G98-SUM(G99:G105)</f>
        <v>441</v>
      </c>
      <c r="H106" s="170">
        <f t="shared" si="21"/>
        <v>-0.15355086372360849</v>
      </c>
      <c r="I106" s="171">
        <f t="shared" si="22"/>
        <v>-6.1702127659574502E-2</v>
      </c>
      <c r="J106" s="170">
        <f t="shared" si="23"/>
        <v>8.5051233242882025E-4</v>
      </c>
    </row>
    <row r="107" spans="2:10" x14ac:dyDescent="0.25">
      <c r="B107" s="153" t="s">
        <v>50</v>
      </c>
      <c r="C107" s="174"/>
      <c r="D107" s="174"/>
      <c r="E107" s="174"/>
      <c r="F107" s="174"/>
      <c r="G107" s="174"/>
      <c r="H107" s="175"/>
      <c r="I107" s="175"/>
      <c r="J107" s="175"/>
    </row>
    <row r="108" spans="2:10" x14ac:dyDescent="0.25">
      <c r="B108" s="154" t="s">
        <v>68</v>
      </c>
      <c r="C108" s="176">
        <v>14009</v>
      </c>
      <c r="D108" s="176">
        <v>15344</v>
      </c>
      <c r="E108" s="176">
        <v>20526</v>
      </c>
      <c r="F108" s="176">
        <v>22179</v>
      </c>
      <c r="G108" s="176">
        <v>24127</v>
      </c>
      <c r="H108" s="177">
        <f t="shared" ref="H108:H120" si="24">IFERROR(G108/F108-1,"-")</f>
        <v>8.7830830966229234E-2</v>
      </c>
      <c r="I108" s="177">
        <f t="shared" ref="I108:I120" si="25">IFERROR(G108/C108-1,"-")</f>
        <v>0.72224998215432934</v>
      </c>
      <c r="J108" s="177">
        <f t="shared" ref="J108:J120" si="26">G108/G$10</f>
        <v>4.6531317561247496E-2</v>
      </c>
    </row>
    <row r="109" spans="2:10" x14ac:dyDescent="0.25">
      <c r="B109" s="157" t="s">
        <v>97</v>
      </c>
      <c r="C109" s="158">
        <v>3421</v>
      </c>
      <c r="D109" s="158">
        <v>6535</v>
      </c>
      <c r="E109" s="158">
        <v>6601</v>
      </c>
      <c r="F109" s="158">
        <v>5808</v>
      </c>
      <c r="G109" s="158">
        <v>6215</v>
      </c>
      <c r="H109" s="159">
        <f t="shared" si="24"/>
        <v>7.0075757575757569E-2</v>
      </c>
      <c r="I109" s="160">
        <f t="shared" si="25"/>
        <v>0.81672025723472674</v>
      </c>
      <c r="J109" s="159">
        <f t="shared" si="26"/>
        <v>1.1986245229127251E-2</v>
      </c>
    </row>
    <row r="110" spans="2:10" x14ac:dyDescent="0.25">
      <c r="B110" s="162" t="s">
        <v>103</v>
      </c>
      <c r="C110" s="163">
        <v>1412</v>
      </c>
      <c r="D110" s="163">
        <v>3410</v>
      </c>
      <c r="E110" s="163">
        <v>2043</v>
      </c>
      <c r="F110" s="163">
        <v>1628</v>
      </c>
      <c r="G110" s="163">
        <v>2250</v>
      </c>
      <c r="H110" s="164">
        <f t="shared" si="24"/>
        <v>0.38206388206388198</v>
      </c>
      <c r="I110" s="165">
        <f t="shared" si="25"/>
        <v>0.59348441926345608</v>
      </c>
      <c r="J110" s="164">
        <f t="shared" si="26"/>
        <v>4.3393486348409192E-3</v>
      </c>
    </row>
    <row r="111" spans="2:10" x14ac:dyDescent="0.25">
      <c r="B111" s="162" t="s">
        <v>100</v>
      </c>
      <c r="C111" s="163">
        <v>2009</v>
      </c>
      <c r="D111" s="163">
        <v>3125</v>
      </c>
      <c r="E111" s="163">
        <v>4558</v>
      </c>
      <c r="F111" s="163">
        <v>4180</v>
      </c>
      <c r="G111" s="163">
        <v>3965</v>
      </c>
      <c r="H111" s="164">
        <f t="shared" si="24"/>
        <v>-5.1435406698564612E-2</v>
      </c>
      <c r="I111" s="165">
        <f t="shared" si="25"/>
        <v>0.97361871577899461</v>
      </c>
      <c r="J111" s="164">
        <f t="shared" si="26"/>
        <v>7.6468965942863313E-3</v>
      </c>
    </row>
    <row r="112" spans="2:10" x14ac:dyDescent="0.25">
      <c r="B112" s="157" t="s">
        <v>107</v>
      </c>
      <c r="C112" s="158">
        <v>10588</v>
      </c>
      <c r="D112" s="158">
        <v>8809</v>
      </c>
      <c r="E112" s="158">
        <v>13925</v>
      </c>
      <c r="F112" s="158">
        <v>16371</v>
      </c>
      <c r="G112" s="158">
        <v>17912</v>
      </c>
      <c r="H112" s="159">
        <f t="shared" si="24"/>
        <v>9.4129863783519729E-2</v>
      </c>
      <c r="I112" s="160">
        <f t="shared" si="25"/>
        <v>0.69172648281072924</v>
      </c>
      <c r="J112" s="159">
        <f t="shared" si="26"/>
        <v>3.4545072332120244E-2</v>
      </c>
    </row>
    <row r="113" spans="2:10" x14ac:dyDescent="0.25">
      <c r="B113" s="162" t="s">
        <v>110</v>
      </c>
      <c r="C113" s="163">
        <v>5926</v>
      </c>
      <c r="D113" s="163">
        <v>4493</v>
      </c>
      <c r="E113" s="163">
        <v>9251</v>
      </c>
      <c r="F113" s="163">
        <v>11562</v>
      </c>
      <c r="G113" s="163">
        <v>12021</v>
      </c>
      <c r="H113" s="164">
        <f t="shared" si="24"/>
        <v>3.9699014011416622E-2</v>
      </c>
      <c r="I113" s="165">
        <f t="shared" si="25"/>
        <v>1.028518393520081</v>
      </c>
      <c r="J113" s="164">
        <f t="shared" si="26"/>
        <v>2.3183693306410087E-2</v>
      </c>
    </row>
    <row r="114" spans="2:10" x14ac:dyDescent="0.25">
      <c r="B114" s="162" t="s">
        <v>113</v>
      </c>
      <c r="C114" s="163">
        <v>1144</v>
      </c>
      <c r="D114" s="163">
        <v>620</v>
      </c>
      <c r="E114" s="163">
        <v>491</v>
      </c>
      <c r="F114" s="163">
        <v>659</v>
      </c>
      <c r="G114" s="163">
        <v>606</v>
      </c>
      <c r="H114" s="164">
        <f t="shared" si="24"/>
        <v>-8.0424886191198808E-2</v>
      </c>
      <c r="I114" s="165">
        <f t="shared" si="25"/>
        <v>-0.47027972027972031</v>
      </c>
      <c r="J114" s="164">
        <f t="shared" si="26"/>
        <v>1.1687312323171543E-3</v>
      </c>
    </row>
    <row r="115" spans="2:10" x14ac:dyDescent="0.25">
      <c r="B115" s="162" t="s">
        <v>116</v>
      </c>
      <c r="C115" s="163">
        <v>1191</v>
      </c>
      <c r="D115" s="163">
        <v>809</v>
      </c>
      <c r="E115" s="163">
        <v>997</v>
      </c>
      <c r="F115" s="163">
        <v>767</v>
      </c>
      <c r="G115" s="163">
        <v>1443</v>
      </c>
      <c r="H115" s="164">
        <f t="shared" si="24"/>
        <v>0.88135593220338992</v>
      </c>
      <c r="I115" s="165">
        <f t="shared" si="25"/>
        <v>0.21158690176322414</v>
      </c>
      <c r="J115" s="164">
        <f t="shared" si="26"/>
        <v>2.7829689244779762E-3</v>
      </c>
    </row>
    <row r="116" spans="2:10" x14ac:dyDescent="0.25">
      <c r="B116" s="162" t="s">
        <v>123</v>
      </c>
      <c r="C116" s="163">
        <v>128</v>
      </c>
      <c r="D116" s="163">
        <v>633</v>
      </c>
      <c r="E116" s="163">
        <v>421</v>
      </c>
      <c r="F116" s="163">
        <v>453</v>
      </c>
      <c r="G116" s="163">
        <v>436</v>
      </c>
      <c r="H116" s="164">
        <f t="shared" si="24"/>
        <v>-3.7527593818984517E-2</v>
      </c>
      <c r="I116" s="165">
        <f t="shared" si="25"/>
        <v>2.40625</v>
      </c>
      <c r="J116" s="164">
        <f t="shared" si="26"/>
        <v>8.4086933546250711E-4</v>
      </c>
    </row>
    <row r="117" spans="2:10" x14ac:dyDescent="0.25">
      <c r="B117" s="162" t="s">
        <v>119</v>
      </c>
      <c r="C117" s="163">
        <v>322</v>
      </c>
      <c r="D117" s="163">
        <v>676</v>
      </c>
      <c r="E117" s="163">
        <v>518</v>
      </c>
      <c r="F117" s="163">
        <v>406</v>
      </c>
      <c r="G117" s="163">
        <v>400</v>
      </c>
      <c r="H117" s="164">
        <f t="shared" si="24"/>
        <v>-1.4778325123152691E-2</v>
      </c>
      <c r="I117" s="165">
        <f t="shared" si="25"/>
        <v>0.2422360248447204</v>
      </c>
      <c r="J117" s="164">
        <f t="shared" si="26"/>
        <v>7.7143975730505239E-4</v>
      </c>
    </row>
    <row r="118" spans="2:10" x14ac:dyDescent="0.25">
      <c r="B118" s="162" t="s">
        <v>128</v>
      </c>
      <c r="C118" s="163">
        <v>19</v>
      </c>
      <c r="D118" s="163">
        <v>10</v>
      </c>
      <c r="E118" s="163">
        <v>19</v>
      </c>
      <c r="F118" s="163">
        <v>47</v>
      </c>
      <c r="G118" s="163">
        <v>13</v>
      </c>
      <c r="H118" s="164">
        <f t="shared" si="24"/>
        <v>-0.72340425531914887</v>
      </c>
      <c r="I118" s="165">
        <f t="shared" si="25"/>
        <v>-0.31578947368421051</v>
      </c>
      <c r="J118" s="164">
        <f t="shared" si="26"/>
        <v>2.5071792112414202E-5</v>
      </c>
    </row>
    <row r="119" spans="2:10" x14ac:dyDescent="0.25">
      <c r="B119" s="162" t="s">
        <v>131</v>
      </c>
      <c r="C119" s="163">
        <v>24</v>
      </c>
      <c r="D119" s="163">
        <v>13</v>
      </c>
      <c r="E119" s="163">
        <v>8</v>
      </c>
      <c r="F119" s="163">
        <v>22</v>
      </c>
      <c r="G119" s="163">
        <v>4</v>
      </c>
      <c r="H119" s="164">
        <f t="shared" si="24"/>
        <v>-0.81818181818181812</v>
      </c>
      <c r="I119" s="165">
        <f t="shared" si="25"/>
        <v>-0.83333333333333337</v>
      </c>
      <c r="J119" s="164">
        <f t="shared" si="26"/>
        <v>7.7143975730505236E-6</v>
      </c>
    </row>
    <row r="120" spans="2:10" x14ac:dyDescent="0.25">
      <c r="B120" s="168" t="s">
        <v>145</v>
      </c>
      <c r="C120" s="169">
        <f>C112-SUM(C113:C119)</f>
        <v>1834</v>
      </c>
      <c r="D120" s="169">
        <f>D112-SUM(D113:D119)</f>
        <v>1555</v>
      </c>
      <c r="E120" s="169">
        <f>E112-SUM(E113:E119)</f>
        <v>2220</v>
      </c>
      <c r="F120" s="169">
        <f>F112-SUM(F113:F119)</f>
        <v>2455</v>
      </c>
      <c r="G120" s="169">
        <f>G112-SUM(G113:G119)</f>
        <v>2989</v>
      </c>
      <c r="H120" s="170">
        <f t="shared" si="24"/>
        <v>0.2175152749490834</v>
      </c>
      <c r="I120" s="171">
        <f t="shared" si="25"/>
        <v>0.62977099236641232</v>
      </c>
      <c r="J120" s="170">
        <f t="shared" si="26"/>
        <v>5.7645835864620033E-3</v>
      </c>
    </row>
    <row r="121" spans="2:10" x14ac:dyDescent="0.25">
      <c r="B121" s="153" t="s">
        <v>51</v>
      </c>
      <c r="C121" s="174"/>
      <c r="D121" s="174"/>
      <c r="E121" s="174"/>
      <c r="F121" s="174"/>
      <c r="G121" s="174"/>
      <c r="H121" s="175"/>
      <c r="I121" s="175"/>
      <c r="J121" s="175"/>
    </row>
    <row r="122" spans="2:10" x14ac:dyDescent="0.25">
      <c r="B122" s="154" t="s">
        <v>68</v>
      </c>
      <c r="C122" s="176">
        <v>16545</v>
      </c>
      <c r="D122" s="176">
        <v>16992</v>
      </c>
      <c r="E122" s="176">
        <v>20549</v>
      </c>
      <c r="F122" s="176">
        <v>16671</v>
      </c>
      <c r="G122" s="176">
        <v>20174</v>
      </c>
      <c r="H122" s="177">
        <f t="shared" ref="H122:H134" si="27">IFERROR(G122/F122-1,"-")</f>
        <v>0.21012536740447474</v>
      </c>
      <c r="I122" s="177">
        <f t="shared" ref="I122:I134" si="28">IFERROR(G122/C122-1,"-")</f>
        <v>0.21934119069205193</v>
      </c>
      <c r="J122" s="177">
        <f t="shared" ref="J122:J134" si="29">G122/G$10</f>
        <v>3.8907564159680316E-2</v>
      </c>
    </row>
    <row r="123" spans="2:10" x14ac:dyDescent="0.25">
      <c r="B123" s="157" t="s">
        <v>97</v>
      </c>
      <c r="C123" s="158">
        <v>9542</v>
      </c>
      <c r="D123" s="158">
        <v>11386</v>
      </c>
      <c r="E123" s="158">
        <v>13102</v>
      </c>
      <c r="F123" s="158">
        <v>11658</v>
      </c>
      <c r="G123" s="158">
        <v>14592</v>
      </c>
      <c r="H123" s="159">
        <f t="shared" si="27"/>
        <v>0.2516726711271231</v>
      </c>
      <c r="I123" s="160">
        <f t="shared" si="28"/>
        <v>0.52923915321735482</v>
      </c>
      <c r="J123" s="159">
        <f t="shared" si="29"/>
        <v>2.8142122346488309E-2</v>
      </c>
    </row>
    <row r="124" spans="2:10" x14ac:dyDescent="0.25">
      <c r="B124" s="162" t="s">
        <v>103</v>
      </c>
      <c r="C124" s="163">
        <v>4702</v>
      </c>
      <c r="D124" s="163">
        <v>5443</v>
      </c>
      <c r="E124" s="163">
        <v>6791</v>
      </c>
      <c r="F124" s="163">
        <v>4887</v>
      </c>
      <c r="G124" s="163">
        <v>8256</v>
      </c>
      <c r="H124" s="164">
        <f t="shared" si="27"/>
        <v>0.68937998772252906</v>
      </c>
      <c r="I124" s="165">
        <f t="shared" si="28"/>
        <v>0.75584857507443637</v>
      </c>
      <c r="J124" s="164">
        <f t="shared" si="29"/>
        <v>1.592251659077628E-2</v>
      </c>
    </row>
    <row r="125" spans="2:10" x14ac:dyDescent="0.25">
      <c r="B125" s="162" t="s">
        <v>100</v>
      </c>
      <c r="C125" s="163">
        <v>4840</v>
      </c>
      <c r="D125" s="163">
        <v>5943</v>
      </c>
      <c r="E125" s="163">
        <v>6311</v>
      </c>
      <c r="F125" s="163">
        <v>6771</v>
      </c>
      <c r="G125" s="163">
        <v>6336</v>
      </c>
      <c r="H125" s="164">
        <f t="shared" si="27"/>
        <v>-6.4244572441293779E-2</v>
      </c>
      <c r="I125" s="165">
        <f t="shared" si="28"/>
        <v>0.30909090909090908</v>
      </c>
      <c r="J125" s="164">
        <f t="shared" si="29"/>
        <v>1.2219605755712029E-2</v>
      </c>
    </row>
    <row r="126" spans="2:10" x14ac:dyDescent="0.25">
      <c r="B126" s="157" t="s">
        <v>107</v>
      </c>
      <c r="C126" s="158">
        <v>7003</v>
      </c>
      <c r="D126" s="158">
        <v>5606</v>
      </c>
      <c r="E126" s="158">
        <v>7447</v>
      </c>
      <c r="F126" s="158">
        <v>5013</v>
      </c>
      <c r="G126" s="158">
        <v>5582</v>
      </c>
      <c r="H126" s="159">
        <f t="shared" si="27"/>
        <v>0.1135048872930382</v>
      </c>
      <c r="I126" s="160">
        <f t="shared" si="28"/>
        <v>-0.20291303726974153</v>
      </c>
      <c r="J126" s="159">
        <f t="shared" si="29"/>
        <v>1.0765441813192006E-2</v>
      </c>
    </row>
    <row r="127" spans="2:10" x14ac:dyDescent="0.25">
      <c r="B127" s="162" t="s">
        <v>110</v>
      </c>
      <c r="C127" s="163">
        <v>969</v>
      </c>
      <c r="D127" s="163">
        <v>315</v>
      </c>
      <c r="E127" s="163">
        <v>1108</v>
      </c>
      <c r="F127" s="163">
        <v>640</v>
      </c>
      <c r="G127" s="163">
        <v>666</v>
      </c>
      <c r="H127" s="164">
        <f t="shared" si="27"/>
        <v>4.0624999999999911E-2</v>
      </c>
      <c r="I127" s="165">
        <f t="shared" si="28"/>
        <v>-0.31269349845201233</v>
      </c>
      <c r="J127" s="164">
        <f t="shared" si="29"/>
        <v>1.2844471959129122E-3</v>
      </c>
    </row>
    <row r="128" spans="2:10" x14ac:dyDescent="0.25">
      <c r="B128" s="162" t="s">
        <v>113</v>
      </c>
      <c r="C128" s="163">
        <v>415</v>
      </c>
      <c r="D128" s="163">
        <v>516</v>
      </c>
      <c r="E128" s="163">
        <v>741</v>
      </c>
      <c r="F128" s="163">
        <v>618</v>
      </c>
      <c r="G128" s="163">
        <v>600</v>
      </c>
      <c r="H128" s="164">
        <f t="shared" si="27"/>
        <v>-2.9126213592232997E-2</v>
      </c>
      <c r="I128" s="165">
        <f t="shared" si="28"/>
        <v>0.44578313253012047</v>
      </c>
      <c r="J128" s="164">
        <f t="shared" si="29"/>
        <v>1.1571596359575785E-3</v>
      </c>
    </row>
    <row r="129" spans="2:10" x14ac:dyDescent="0.25">
      <c r="B129" s="162" t="s">
        <v>116</v>
      </c>
      <c r="C129" s="163">
        <v>513</v>
      </c>
      <c r="D129" s="163">
        <v>582</v>
      </c>
      <c r="E129" s="163">
        <v>608</v>
      </c>
      <c r="F129" s="163">
        <v>584</v>
      </c>
      <c r="G129" s="163">
        <v>657</v>
      </c>
      <c r="H129" s="164">
        <f t="shared" si="27"/>
        <v>0.125</v>
      </c>
      <c r="I129" s="165">
        <f t="shared" si="28"/>
        <v>0.2807017543859649</v>
      </c>
      <c r="J129" s="164">
        <f t="shared" si="29"/>
        <v>1.2670898013735486E-3</v>
      </c>
    </row>
    <row r="130" spans="2:10" x14ac:dyDescent="0.25">
      <c r="B130" s="162" t="s">
        <v>123</v>
      </c>
      <c r="C130" s="163">
        <v>127</v>
      </c>
      <c r="D130" s="163">
        <v>124</v>
      </c>
      <c r="E130" s="163">
        <v>212</v>
      </c>
      <c r="F130" s="163">
        <v>163</v>
      </c>
      <c r="G130" s="163">
        <v>112</v>
      </c>
      <c r="H130" s="164">
        <f t="shared" si="27"/>
        <v>-0.31288343558282206</v>
      </c>
      <c r="I130" s="165">
        <f t="shared" si="28"/>
        <v>-0.11811023622047245</v>
      </c>
      <c r="J130" s="164">
        <f t="shared" si="29"/>
        <v>2.1600313204541465E-4</v>
      </c>
    </row>
    <row r="131" spans="2:10" x14ac:dyDescent="0.25">
      <c r="B131" s="162" t="s">
        <v>119</v>
      </c>
      <c r="C131" s="163">
        <v>114</v>
      </c>
      <c r="D131" s="163">
        <v>100</v>
      </c>
      <c r="E131" s="163">
        <v>107</v>
      </c>
      <c r="F131" s="163">
        <v>105</v>
      </c>
      <c r="G131" s="163">
        <v>147</v>
      </c>
      <c r="H131" s="164">
        <f t="shared" si="27"/>
        <v>0.39999999999999991</v>
      </c>
      <c r="I131" s="165">
        <f t="shared" si="28"/>
        <v>0.28947368421052633</v>
      </c>
      <c r="J131" s="164">
        <f t="shared" si="29"/>
        <v>2.8350411080960673E-4</v>
      </c>
    </row>
    <row r="132" spans="2:10" x14ac:dyDescent="0.25">
      <c r="B132" s="162" t="s">
        <v>128</v>
      </c>
      <c r="C132" s="163">
        <v>62</v>
      </c>
      <c r="D132" s="163">
        <v>20</v>
      </c>
      <c r="E132" s="163">
        <v>32</v>
      </c>
      <c r="F132" s="163">
        <v>32</v>
      </c>
      <c r="G132" s="163">
        <v>24</v>
      </c>
      <c r="H132" s="164">
        <f t="shared" si="27"/>
        <v>-0.25</v>
      </c>
      <c r="I132" s="165">
        <f t="shared" si="28"/>
        <v>-0.61290322580645162</v>
      </c>
      <c r="J132" s="164">
        <f t="shared" si="29"/>
        <v>4.6286385438303138E-5</v>
      </c>
    </row>
    <row r="133" spans="2:10" x14ac:dyDescent="0.25">
      <c r="B133" s="162" t="s">
        <v>131</v>
      </c>
      <c r="C133" s="163">
        <v>39</v>
      </c>
      <c r="D133" s="163">
        <v>36</v>
      </c>
      <c r="E133" s="163">
        <v>34</v>
      </c>
      <c r="F133" s="163">
        <v>44</v>
      </c>
      <c r="G133" s="163">
        <v>24</v>
      </c>
      <c r="H133" s="164">
        <f t="shared" si="27"/>
        <v>-0.45454545454545459</v>
      </c>
      <c r="I133" s="165">
        <f t="shared" si="28"/>
        <v>-0.38461538461538458</v>
      </c>
      <c r="J133" s="164">
        <f t="shared" si="29"/>
        <v>4.6286385438303138E-5</v>
      </c>
    </row>
    <row r="134" spans="2:10" x14ac:dyDescent="0.25">
      <c r="B134" s="168" t="s">
        <v>145</v>
      </c>
      <c r="C134" s="169">
        <f>C126-SUM(C127:C133)</f>
        <v>4764</v>
      </c>
      <c r="D134" s="169">
        <f>D126-SUM(D127:D133)</f>
        <v>3913</v>
      </c>
      <c r="E134" s="169">
        <f>E126-SUM(E127:E133)</f>
        <v>4605</v>
      </c>
      <c r="F134" s="169">
        <f>F126-SUM(F127:F133)</f>
        <v>2827</v>
      </c>
      <c r="G134" s="169">
        <f>G126-SUM(G127:G133)</f>
        <v>3352</v>
      </c>
      <c r="H134" s="170">
        <f t="shared" si="27"/>
        <v>0.18570923240183945</v>
      </c>
      <c r="I134" s="171">
        <f t="shared" si="28"/>
        <v>-0.29638958858102438</v>
      </c>
      <c r="J134" s="170">
        <f t="shared" si="29"/>
        <v>6.464665166216339E-3</v>
      </c>
    </row>
    <row r="135" spans="2:10" x14ac:dyDescent="0.25">
      <c r="B135" s="153" t="s">
        <v>52</v>
      </c>
      <c r="C135" s="174"/>
      <c r="D135" s="174"/>
      <c r="E135" s="174"/>
      <c r="F135" s="174"/>
      <c r="G135" s="174"/>
      <c r="H135" s="175"/>
      <c r="I135" s="175"/>
      <c r="J135" s="175"/>
    </row>
    <row r="136" spans="2:10" x14ac:dyDescent="0.25">
      <c r="B136" s="154" t="s">
        <v>68</v>
      </c>
      <c r="C136" s="176">
        <v>26444</v>
      </c>
      <c r="D136" s="176">
        <v>17890</v>
      </c>
      <c r="E136" s="176">
        <v>24264</v>
      </c>
      <c r="F136" s="176">
        <v>26447</v>
      </c>
      <c r="G136" s="176">
        <v>25421</v>
      </c>
      <c r="H136" s="177">
        <f t="shared" ref="H136:H148" si="30">IFERROR(G136/F136-1,"-")</f>
        <v>-3.8794570272620676E-2</v>
      </c>
      <c r="I136" s="177">
        <f t="shared" ref="I136:I148" si="31">IFERROR(G136/C136-1,"-")</f>
        <v>-3.8685524126455872E-2</v>
      </c>
      <c r="J136" s="177">
        <f t="shared" ref="J136:J148" si="32">G136/G$10</f>
        <v>4.9026925176129339E-2</v>
      </c>
    </row>
    <row r="137" spans="2:10" x14ac:dyDescent="0.25">
      <c r="B137" s="157" t="s">
        <v>97</v>
      </c>
      <c r="C137" s="158">
        <v>6360</v>
      </c>
      <c r="D137" s="158">
        <v>5654</v>
      </c>
      <c r="E137" s="158">
        <v>3786</v>
      </c>
      <c r="F137" s="158">
        <v>3753</v>
      </c>
      <c r="G137" s="158">
        <v>3212</v>
      </c>
      <c r="H137" s="159">
        <f t="shared" si="30"/>
        <v>-0.14415134559019449</v>
      </c>
      <c r="I137" s="160">
        <f t="shared" si="31"/>
        <v>-0.4949685534591195</v>
      </c>
      <c r="J137" s="159">
        <f t="shared" si="32"/>
        <v>6.1946612511595703E-3</v>
      </c>
    </row>
    <row r="138" spans="2:10" x14ac:dyDescent="0.25">
      <c r="B138" s="162" t="s">
        <v>103</v>
      </c>
      <c r="C138" s="163">
        <v>2001</v>
      </c>
      <c r="D138" s="163">
        <v>4018</v>
      </c>
      <c r="E138" s="163">
        <v>2710</v>
      </c>
      <c r="F138" s="163">
        <v>2511</v>
      </c>
      <c r="G138" s="163">
        <v>1803</v>
      </c>
      <c r="H138" s="164">
        <f t="shared" si="30"/>
        <v>-0.28195937873357224</v>
      </c>
      <c r="I138" s="165">
        <f t="shared" si="31"/>
        <v>-9.8950524737631218E-2</v>
      </c>
      <c r="J138" s="164">
        <f t="shared" si="32"/>
        <v>3.4772647060525236E-3</v>
      </c>
    </row>
    <row r="139" spans="2:10" x14ac:dyDescent="0.25">
      <c r="B139" s="162" t="s">
        <v>100</v>
      </c>
      <c r="C139" s="163">
        <v>4359</v>
      </c>
      <c r="D139" s="163">
        <v>1636</v>
      </c>
      <c r="E139" s="163">
        <v>1076</v>
      </c>
      <c r="F139" s="163">
        <v>1242</v>
      </c>
      <c r="G139" s="163">
        <v>1409</v>
      </c>
      <c r="H139" s="164">
        <f t="shared" si="30"/>
        <v>0.1344605475040257</v>
      </c>
      <c r="I139" s="165">
        <f t="shared" si="31"/>
        <v>-0.67676072493691208</v>
      </c>
      <c r="J139" s="164">
        <f t="shared" si="32"/>
        <v>2.7173965451070467E-3</v>
      </c>
    </row>
    <row r="140" spans="2:10" x14ac:dyDescent="0.25">
      <c r="B140" s="157" t="s">
        <v>107</v>
      </c>
      <c r="C140" s="158">
        <v>20084</v>
      </c>
      <c r="D140" s="158">
        <v>12236</v>
      </c>
      <c r="E140" s="158">
        <v>20478</v>
      </c>
      <c r="F140" s="158">
        <v>22694</v>
      </c>
      <c r="G140" s="158">
        <v>22209</v>
      </c>
      <c r="H140" s="159">
        <f t="shared" si="30"/>
        <v>-2.1371287564995178E-2</v>
      </c>
      <c r="I140" s="160">
        <f t="shared" si="31"/>
        <v>0.10580561641107344</v>
      </c>
      <c r="J140" s="159">
        <f t="shared" si="32"/>
        <v>4.283226392496977E-2</v>
      </c>
    </row>
    <row r="141" spans="2:10" x14ac:dyDescent="0.25">
      <c r="B141" s="162" t="s">
        <v>110</v>
      </c>
      <c r="C141" s="163">
        <v>10959</v>
      </c>
      <c r="D141" s="163">
        <v>3384</v>
      </c>
      <c r="E141" s="163">
        <v>10235</v>
      </c>
      <c r="F141" s="163">
        <v>11415</v>
      </c>
      <c r="G141" s="163">
        <v>11236</v>
      </c>
      <c r="H141" s="164">
        <f t="shared" si="30"/>
        <v>-1.5681121331581283E-2</v>
      </c>
      <c r="I141" s="165">
        <f t="shared" si="31"/>
        <v>2.5276028834747777E-2</v>
      </c>
      <c r="J141" s="164">
        <f t="shared" si="32"/>
        <v>2.1669742782698922E-2</v>
      </c>
    </row>
    <row r="142" spans="2:10" x14ac:dyDescent="0.25">
      <c r="B142" s="162" t="s">
        <v>113</v>
      </c>
      <c r="C142" s="163">
        <v>1672</v>
      </c>
      <c r="D142" s="163">
        <v>962</v>
      </c>
      <c r="E142" s="163">
        <v>1370</v>
      </c>
      <c r="F142" s="163">
        <v>1837</v>
      </c>
      <c r="G142" s="163">
        <v>1470</v>
      </c>
      <c r="H142" s="164">
        <f t="shared" si="30"/>
        <v>-0.19978225367446922</v>
      </c>
      <c r="I142" s="165">
        <f t="shared" si="31"/>
        <v>-0.12081339712918659</v>
      </c>
      <c r="J142" s="164">
        <f t="shared" si="32"/>
        <v>2.8350411080960672E-3</v>
      </c>
    </row>
    <row r="143" spans="2:10" x14ac:dyDescent="0.25">
      <c r="B143" s="162" t="s">
        <v>116</v>
      </c>
      <c r="C143" s="163">
        <v>1754</v>
      </c>
      <c r="D143" s="163">
        <v>1404</v>
      </c>
      <c r="E143" s="163">
        <v>1920</v>
      </c>
      <c r="F143" s="163">
        <v>2346</v>
      </c>
      <c r="G143" s="163">
        <v>1937</v>
      </c>
      <c r="H143" s="164">
        <f t="shared" si="30"/>
        <v>-0.17433930093776639</v>
      </c>
      <c r="I143" s="165">
        <f t="shared" si="31"/>
        <v>0.10433295324971503</v>
      </c>
      <c r="J143" s="164">
        <f t="shared" si="32"/>
        <v>3.7356970247497162E-3</v>
      </c>
    </row>
    <row r="144" spans="2:10" x14ac:dyDescent="0.25">
      <c r="B144" s="162" t="s">
        <v>123</v>
      </c>
      <c r="C144" s="163">
        <v>393</v>
      </c>
      <c r="D144" s="163">
        <v>724</v>
      </c>
      <c r="E144" s="163">
        <v>961</v>
      </c>
      <c r="F144" s="163">
        <v>1021</v>
      </c>
      <c r="G144" s="163">
        <v>533</v>
      </c>
      <c r="H144" s="164">
        <f t="shared" si="30"/>
        <v>-0.47796278158667971</v>
      </c>
      <c r="I144" s="165">
        <f t="shared" si="31"/>
        <v>0.35623409669211203</v>
      </c>
      <c r="J144" s="164">
        <f t="shared" si="32"/>
        <v>1.0279434766089822E-3</v>
      </c>
    </row>
    <row r="145" spans="2:10" x14ac:dyDescent="0.25">
      <c r="B145" s="162" t="s">
        <v>119</v>
      </c>
      <c r="C145" s="163">
        <v>448</v>
      </c>
      <c r="D145" s="163">
        <v>592</v>
      </c>
      <c r="E145" s="163">
        <v>363</v>
      </c>
      <c r="F145" s="163">
        <v>402</v>
      </c>
      <c r="G145" s="163">
        <v>269</v>
      </c>
      <c r="H145" s="164">
        <f t="shared" si="30"/>
        <v>-0.3308457711442786</v>
      </c>
      <c r="I145" s="165">
        <f t="shared" si="31"/>
        <v>-0.3995535714285714</v>
      </c>
      <c r="J145" s="164">
        <f t="shared" si="32"/>
        <v>5.1879323678764768E-4</v>
      </c>
    </row>
    <row r="146" spans="2:10" x14ac:dyDescent="0.25">
      <c r="B146" s="162" t="s">
        <v>128</v>
      </c>
      <c r="C146" s="163">
        <v>9</v>
      </c>
      <c r="D146" s="163">
        <v>3</v>
      </c>
      <c r="E146" s="163">
        <v>22</v>
      </c>
      <c r="F146" s="163">
        <v>12</v>
      </c>
      <c r="G146" s="163">
        <v>12</v>
      </c>
      <c r="H146" s="164">
        <f t="shared" si="30"/>
        <v>0</v>
      </c>
      <c r="I146" s="165">
        <f t="shared" si="31"/>
        <v>0.33333333333333326</v>
      </c>
      <c r="J146" s="164">
        <f t="shared" si="32"/>
        <v>2.3143192719151569E-5</v>
      </c>
    </row>
    <row r="147" spans="2:10" x14ac:dyDescent="0.25">
      <c r="B147" s="162" t="s">
        <v>131</v>
      </c>
      <c r="C147" s="163">
        <v>30</v>
      </c>
      <c r="D147" s="163">
        <v>0</v>
      </c>
      <c r="E147" s="163">
        <v>3</v>
      </c>
      <c r="F147" s="163">
        <v>11</v>
      </c>
      <c r="G147" s="163">
        <v>12</v>
      </c>
      <c r="H147" s="164">
        <f t="shared" si="30"/>
        <v>9.0909090909090828E-2</v>
      </c>
      <c r="I147" s="165">
        <f t="shared" si="31"/>
        <v>-0.6</v>
      </c>
      <c r="J147" s="164">
        <f t="shared" si="32"/>
        <v>2.3143192719151569E-5</v>
      </c>
    </row>
    <row r="148" spans="2:10" x14ac:dyDescent="0.25">
      <c r="B148" s="168" t="s">
        <v>145</v>
      </c>
      <c r="C148" s="169">
        <f>C140-SUM(C141:C147)</f>
        <v>4819</v>
      </c>
      <c r="D148" s="169">
        <f>D140-SUM(D141:D147)</f>
        <v>5167</v>
      </c>
      <c r="E148" s="169">
        <f>E140-SUM(E141:E147)</f>
        <v>5604</v>
      </c>
      <c r="F148" s="169">
        <f>F140-SUM(F141:F147)</f>
        <v>5650</v>
      </c>
      <c r="G148" s="169">
        <f>G140-SUM(G141:G147)</f>
        <v>6740</v>
      </c>
      <c r="H148" s="170">
        <f t="shared" si="30"/>
        <v>0.19292035398230079</v>
      </c>
      <c r="I148" s="171">
        <f t="shared" si="31"/>
        <v>0.39863042124922177</v>
      </c>
      <c r="J148" s="170">
        <f t="shared" si="32"/>
        <v>1.2998759910590131E-2</v>
      </c>
    </row>
    <row r="149" spans="2:10" x14ac:dyDescent="0.25">
      <c r="B149" s="153" t="s">
        <v>53</v>
      </c>
      <c r="C149" s="174"/>
      <c r="D149" s="174"/>
      <c r="E149" s="174"/>
      <c r="F149" s="174"/>
      <c r="G149" s="174"/>
      <c r="H149" s="175"/>
      <c r="I149" s="175"/>
      <c r="J149" s="175"/>
    </row>
    <row r="150" spans="2:10" x14ac:dyDescent="0.25">
      <c r="B150" s="154" t="s">
        <v>68</v>
      </c>
      <c r="C150" s="176">
        <v>9128</v>
      </c>
      <c r="D150" s="176">
        <v>8589</v>
      </c>
      <c r="E150" s="176">
        <v>10300</v>
      </c>
      <c r="F150" s="176">
        <v>11494</v>
      </c>
      <c r="G150" s="176">
        <v>12467</v>
      </c>
      <c r="H150" s="177">
        <f t="shared" ref="H150:H162" si="33">IFERROR(G150/F150-1,"-")</f>
        <v>8.4652862362972092E-2</v>
      </c>
      <c r="I150" s="177">
        <f t="shared" ref="I150:I162" si="34">IFERROR(G150/C150-1,"-")</f>
        <v>0.36579754601226999</v>
      </c>
      <c r="J150" s="177">
        <f t="shared" ref="J150:J162" si="35">G150/G$10</f>
        <v>2.4043848635805221E-2</v>
      </c>
    </row>
    <row r="151" spans="2:10" x14ac:dyDescent="0.25">
      <c r="B151" s="157" t="s">
        <v>97</v>
      </c>
      <c r="C151" s="158">
        <v>3146</v>
      </c>
      <c r="D151" s="158">
        <v>4764</v>
      </c>
      <c r="E151" s="158">
        <v>5825</v>
      </c>
      <c r="F151" s="158">
        <v>5944</v>
      </c>
      <c r="G151" s="158">
        <v>5979</v>
      </c>
      <c r="H151" s="159">
        <f t="shared" si="33"/>
        <v>5.8882907133244178E-3</v>
      </c>
      <c r="I151" s="160">
        <f t="shared" si="34"/>
        <v>0.90050858232676423</v>
      </c>
      <c r="J151" s="159">
        <f t="shared" si="35"/>
        <v>1.1531095772317271E-2</v>
      </c>
    </row>
    <row r="152" spans="2:10" x14ac:dyDescent="0.25">
      <c r="B152" s="162" t="s">
        <v>103</v>
      </c>
      <c r="C152" s="163">
        <v>1159</v>
      </c>
      <c r="D152" s="163">
        <v>3633</v>
      </c>
      <c r="E152" s="163">
        <v>4633</v>
      </c>
      <c r="F152" s="163">
        <v>4708</v>
      </c>
      <c r="G152" s="163">
        <v>4154</v>
      </c>
      <c r="H152" s="164">
        <f t="shared" si="33"/>
        <v>-0.11767204757858962</v>
      </c>
      <c r="I152" s="165">
        <f t="shared" si="34"/>
        <v>2.5841242450388267</v>
      </c>
      <c r="J152" s="164">
        <f t="shared" si="35"/>
        <v>8.0114018796129689E-3</v>
      </c>
    </row>
    <row r="153" spans="2:10" x14ac:dyDescent="0.25">
      <c r="B153" s="162" t="s">
        <v>100</v>
      </c>
      <c r="C153" s="163">
        <v>1987</v>
      </c>
      <c r="D153" s="163">
        <v>1131</v>
      </c>
      <c r="E153" s="163">
        <v>1192</v>
      </c>
      <c r="F153" s="163">
        <v>1236</v>
      </c>
      <c r="G153" s="163">
        <v>1825</v>
      </c>
      <c r="H153" s="164">
        <f t="shared" si="33"/>
        <v>0.47653721682847894</v>
      </c>
      <c r="I153" s="165">
        <f t="shared" si="34"/>
        <v>-8.1529944640161056E-2</v>
      </c>
      <c r="J153" s="164">
        <f t="shared" si="35"/>
        <v>3.5196938927043015E-3</v>
      </c>
    </row>
    <row r="154" spans="2:10" x14ac:dyDescent="0.25">
      <c r="B154" s="157" t="s">
        <v>107</v>
      </c>
      <c r="C154" s="158">
        <v>5982</v>
      </c>
      <c r="D154" s="158">
        <v>3825</v>
      </c>
      <c r="E154" s="158">
        <v>4475</v>
      </c>
      <c r="F154" s="158">
        <v>5550</v>
      </c>
      <c r="G154" s="158">
        <v>6488</v>
      </c>
      <c r="H154" s="159">
        <f t="shared" si="33"/>
        <v>0.16900900900900906</v>
      </c>
      <c r="I154" s="160">
        <f t="shared" si="34"/>
        <v>8.4587094617184944E-2</v>
      </c>
      <c r="J154" s="159">
        <f t="shared" si="35"/>
        <v>1.251275286348795E-2</v>
      </c>
    </row>
    <row r="155" spans="2:10" x14ac:dyDescent="0.25">
      <c r="B155" s="162" t="s">
        <v>110</v>
      </c>
      <c r="C155" s="163">
        <v>1622</v>
      </c>
      <c r="D155" s="163">
        <v>766</v>
      </c>
      <c r="E155" s="163">
        <v>1725</v>
      </c>
      <c r="F155" s="163">
        <v>1527</v>
      </c>
      <c r="G155" s="163">
        <v>1789</v>
      </c>
      <c r="H155" s="164">
        <f t="shared" si="33"/>
        <v>0.17157825802226578</v>
      </c>
      <c r="I155" s="165">
        <f t="shared" si="34"/>
        <v>0.1029593094944512</v>
      </c>
      <c r="J155" s="164">
        <f t="shared" si="35"/>
        <v>3.4502643145468467E-3</v>
      </c>
    </row>
    <row r="156" spans="2:10" x14ac:dyDescent="0.25">
      <c r="B156" s="162" t="s">
        <v>113</v>
      </c>
      <c r="C156" s="163">
        <v>1568</v>
      </c>
      <c r="D156" s="163">
        <v>931</v>
      </c>
      <c r="E156" s="163">
        <v>786</v>
      </c>
      <c r="F156" s="163">
        <v>987</v>
      </c>
      <c r="G156" s="163">
        <v>875</v>
      </c>
      <c r="H156" s="164">
        <f t="shared" si="33"/>
        <v>-0.11347517730496459</v>
      </c>
      <c r="I156" s="165">
        <f t="shared" si="34"/>
        <v>-0.4419642857142857</v>
      </c>
      <c r="J156" s="164">
        <f t="shared" si="35"/>
        <v>1.687524469104802E-3</v>
      </c>
    </row>
    <row r="157" spans="2:10" x14ac:dyDescent="0.25">
      <c r="B157" s="162" t="s">
        <v>116</v>
      </c>
      <c r="C157" s="163">
        <v>886</v>
      </c>
      <c r="D157" s="163">
        <v>542</v>
      </c>
      <c r="E157" s="163">
        <v>630</v>
      </c>
      <c r="F157" s="163">
        <v>1092</v>
      </c>
      <c r="G157" s="163">
        <v>1312</v>
      </c>
      <c r="H157" s="164">
        <f t="shared" si="33"/>
        <v>0.20146520146520142</v>
      </c>
      <c r="I157" s="165">
        <f t="shared" si="34"/>
        <v>0.4808126410835214</v>
      </c>
      <c r="J157" s="164">
        <f t="shared" si="35"/>
        <v>2.5303224039605718E-3</v>
      </c>
    </row>
    <row r="158" spans="2:10" x14ac:dyDescent="0.25">
      <c r="B158" s="162" t="s">
        <v>123</v>
      </c>
      <c r="C158" s="163">
        <v>101</v>
      </c>
      <c r="D158" s="163">
        <v>90</v>
      </c>
      <c r="E158" s="163">
        <v>111</v>
      </c>
      <c r="F158" s="163">
        <v>168</v>
      </c>
      <c r="G158" s="163">
        <v>245</v>
      </c>
      <c r="H158" s="164">
        <f t="shared" si="33"/>
        <v>0.45833333333333326</v>
      </c>
      <c r="I158" s="165">
        <f t="shared" si="34"/>
        <v>1.4257425742574257</v>
      </c>
      <c r="J158" s="164">
        <f t="shared" si="35"/>
        <v>4.7250685134934457E-4</v>
      </c>
    </row>
    <row r="159" spans="2:10" x14ac:dyDescent="0.25">
      <c r="B159" s="162" t="s">
        <v>119</v>
      </c>
      <c r="C159" s="163">
        <v>426</v>
      </c>
      <c r="D159" s="163">
        <v>217</v>
      </c>
      <c r="E159" s="163">
        <v>302</v>
      </c>
      <c r="F159" s="163">
        <v>285</v>
      </c>
      <c r="G159" s="163">
        <v>452</v>
      </c>
      <c r="H159" s="164">
        <f t="shared" si="33"/>
        <v>0.5859649122807018</v>
      </c>
      <c r="I159" s="165">
        <f t="shared" si="34"/>
        <v>6.1032863849765251E-2</v>
      </c>
      <c r="J159" s="164">
        <f t="shared" si="35"/>
        <v>8.7172692575470919E-4</v>
      </c>
    </row>
    <row r="160" spans="2:10" x14ac:dyDescent="0.25">
      <c r="B160" s="162" t="s">
        <v>128</v>
      </c>
      <c r="C160" s="163">
        <v>14</v>
      </c>
      <c r="D160" s="163">
        <v>7</v>
      </c>
      <c r="E160" s="163">
        <v>11</v>
      </c>
      <c r="F160" s="163">
        <v>13</v>
      </c>
      <c r="G160" s="163">
        <v>15</v>
      </c>
      <c r="H160" s="164">
        <f t="shared" si="33"/>
        <v>0.15384615384615374</v>
      </c>
      <c r="I160" s="165">
        <f t="shared" si="34"/>
        <v>7.1428571428571397E-2</v>
      </c>
      <c r="J160" s="164">
        <f t="shared" si="35"/>
        <v>2.8928990898939465E-5</v>
      </c>
    </row>
    <row r="161" spans="2:10" x14ac:dyDescent="0.25">
      <c r="B161" s="162" t="s">
        <v>131</v>
      </c>
      <c r="C161" s="163">
        <v>10</v>
      </c>
      <c r="D161" s="163">
        <v>10</v>
      </c>
      <c r="E161" s="163">
        <v>6</v>
      </c>
      <c r="F161" s="163">
        <v>23</v>
      </c>
      <c r="G161" s="163">
        <v>7</v>
      </c>
      <c r="H161" s="164">
        <f t="shared" si="33"/>
        <v>-0.69565217391304346</v>
      </c>
      <c r="I161" s="165">
        <f t="shared" si="34"/>
        <v>-0.30000000000000004</v>
      </c>
      <c r="J161" s="164">
        <f t="shared" si="35"/>
        <v>1.3500195752838416E-5</v>
      </c>
    </row>
    <row r="162" spans="2:10" x14ac:dyDescent="0.25">
      <c r="B162" s="168" t="s">
        <v>145</v>
      </c>
      <c r="C162" s="169">
        <f>C154-SUM(C155:C161)</f>
        <v>1355</v>
      </c>
      <c r="D162" s="169">
        <f>D154-SUM(D155:D161)</f>
        <v>1262</v>
      </c>
      <c r="E162" s="169">
        <f>E154-SUM(E155:E161)</f>
        <v>904</v>
      </c>
      <c r="F162" s="169">
        <f>F154-SUM(F155:F161)</f>
        <v>1455</v>
      </c>
      <c r="G162" s="169">
        <f>G154-SUM(G155:G161)</f>
        <v>1793</v>
      </c>
      <c r="H162" s="170">
        <f t="shared" si="33"/>
        <v>0.23230240549828185</v>
      </c>
      <c r="I162" s="171">
        <f t="shared" si="34"/>
        <v>0.32324723247232479</v>
      </c>
      <c r="J162" s="170">
        <f t="shared" si="35"/>
        <v>3.4579787121198973E-3</v>
      </c>
    </row>
    <row r="163" spans="2:10" x14ac:dyDescent="0.25">
      <c r="C163" s="79"/>
      <c r="D163" s="79"/>
      <c r="E163" s="79"/>
      <c r="F163" s="79"/>
      <c r="G163" s="79"/>
      <c r="H163" s="79"/>
    </row>
    <row r="164" spans="2:10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</row>
  </sheetData>
  <mergeCells count="3">
    <mergeCell ref="B5:J5"/>
    <mergeCell ref="L5:T5"/>
    <mergeCell ref="C7:J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5B8C8-4D27-425A-8196-EA0BE1DC4A59}">
  <sheetPr>
    <tabColor rgb="FFFFC000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1" width="10.5703125" customWidth="1"/>
    <col min="12" max="12" width="11.5703125" customWidth="1"/>
    <col min="13" max="14" width="10.5703125" customWidth="1"/>
    <col min="16" max="28" width="11.42578125" hidden="1" customWidth="1"/>
  </cols>
  <sheetData>
    <row r="1" spans="1:28" ht="42.75" customHeight="1" x14ac:dyDescent="0.25"/>
    <row r="4" spans="1:28" ht="42" customHeight="1" thickBot="1" x14ac:dyDescent="0.3">
      <c r="B4" s="267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Q4" s="267" t="s">
        <v>264</v>
      </c>
      <c r="R4" s="267"/>
      <c r="S4" s="267"/>
      <c r="T4" s="267"/>
      <c r="U4" s="267"/>
      <c r="V4" s="267"/>
      <c r="W4" s="267"/>
      <c r="X4" s="267"/>
      <c r="Y4" s="267"/>
      <c r="Z4" s="267"/>
      <c r="AA4" s="267"/>
      <c r="AB4" s="267"/>
    </row>
    <row r="5" spans="1:28" ht="6" customHeight="1" x14ac:dyDescent="0.25"/>
    <row r="6" spans="1:28" ht="15.75" x14ac:dyDescent="0.25">
      <c r="B6" s="143"/>
      <c r="C6" s="299" t="s">
        <v>43</v>
      </c>
      <c r="D6" s="300"/>
      <c r="E6" s="300"/>
      <c r="F6" s="300"/>
      <c r="G6" s="300"/>
      <c r="H6" s="300"/>
      <c r="I6" s="300"/>
      <c r="J6" s="300"/>
      <c r="K6" s="300"/>
      <c r="L6" s="300"/>
      <c r="M6" s="300"/>
      <c r="N6" s="300"/>
    </row>
    <row r="7" spans="1:28" s="144" customFormat="1" ht="72" customHeight="1" x14ac:dyDescent="0.25">
      <c r="B7" s="145"/>
      <c r="C7" s="172" t="s">
        <v>255</v>
      </c>
      <c r="D7" s="172" t="s">
        <v>256</v>
      </c>
      <c r="E7" s="172" t="s">
        <v>257</v>
      </c>
      <c r="F7" s="172" t="s">
        <v>263</v>
      </c>
      <c r="G7" s="172" t="s">
        <v>258</v>
      </c>
      <c r="H7" s="172" t="s">
        <v>259</v>
      </c>
      <c r="I7" s="172" t="s">
        <v>260</v>
      </c>
      <c r="J7" s="173" t="str">
        <f>CONCATENATE("var. ",RIGHT(I7,2),"/",RIGHT(H7,2))</f>
        <v>var. 24/23</v>
      </c>
      <c r="K7" s="173" t="str">
        <f>CONCATENATE("var. ",RIGHT(I7,2),"/",RIGHT(D7,2))</f>
        <v>var. 24/19</v>
      </c>
      <c r="L7" s="172" t="str">
        <f>CONCATENATE("dif. ",RIGHT(I7,2),"/",RIGHT(H7,2))</f>
        <v>dif. 24/23</v>
      </c>
      <c r="M7" s="172" t="str">
        <f>CONCATENATE("dif. ",RIGHT(I7,2),"/",RIGHT(D7,2))</f>
        <v>dif. 24/19</v>
      </c>
      <c r="N7" s="173" t="str">
        <f>CONCATENATE("Cuota s/ total lugares de residencia ",RIGHT(I7,4))</f>
        <v>Cuota s/ total lugares de residencia 2024</v>
      </c>
      <c r="Q7" s="145"/>
      <c r="R7" s="172" t="s">
        <v>255</v>
      </c>
      <c r="S7" s="172" t="s">
        <v>256</v>
      </c>
      <c r="T7" s="172" t="s">
        <v>257</v>
      </c>
      <c r="U7" s="172" t="s">
        <v>258</v>
      </c>
      <c r="V7" s="172" t="s">
        <v>259</v>
      </c>
      <c r="W7" s="172" t="s">
        <v>260</v>
      </c>
      <c r="X7" s="173" t="str">
        <f>CONCATENATE("var. ",RIGHT(W7,2),"/",RIGHT(V7,2))</f>
        <v>var. 24/23</v>
      </c>
      <c r="Y7" s="173" t="str">
        <f>CONCATENATE("var. ",RIGHT(W7,2),"/",RIGHT(S7,2))</f>
        <v>var. 24/19</v>
      </c>
      <c r="Z7" s="172" t="str">
        <f>CONCATENATE("dif. ",RIGHT(W7,2),"/",RIGHT(V7,2))</f>
        <v>dif. 24/23</v>
      </c>
      <c r="AA7" s="172" t="str">
        <f>CONCATENATE("dif. ",RIGHT(W7,2),"/",RIGHT(S7,2))</f>
        <v>dif. 24/19</v>
      </c>
      <c r="AB7" s="173" t="str">
        <f>CONCATENATE("Cuota s/ total lugares de residencia ",RIGHT(W7,4))</f>
        <v>Cuota s/ total lugares de residencia 2024</v>
      </c>
    </row>
    <row r="8" spans="1:28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2"/>
      <c r="J8" s="152"/>
      <c r="K8" s="152"/>
      <c r="L8" s="152"/>
      <c r="M8" s="151"/>
      <c r="N8" s="151"/>
      <c r="Q8" s="153" t="s">
        <v>47</v>
      </c>
      <c r="R8" s="151"/>
      <c r="S8" s="151"/>
      <c r="T8" s="151"/>
      <c r="U8" s="151"/>
      <c r="V8" s="151"/>
      <c r="W8" s="152"/>
      <c r="X8" s="152"/>
      <c r="Y8" s="152"/>
      <c r="Z8" s="152"/>
      <c r="AA8" s="151"/>
      <c r="AB8" s="151"/>
    </row>
    <row r="9" spans="1:28" x14ac:dyDescent="0.25">
      <c r="A9" s="1"/>
      <c r="B9" s="154" t="s">
        <v>68</v>
      </c>
      <c r="C9" s="176">
        <v>4363832</v>
      </c>
      <c r="D9" s="176">
        <v>4330865</v>
      </c>
      <c r="E9" s="176">
        <v>1593725</v>
      </c>
      <c r="F9" s="176">
        <v>4116712</v>
      </c>
      <c r="G9" s="176">
        <v>4116712</v>
      </c>
      <c r="H9" s="176">
        <v>4555390</v>
      </c>
      <c r="I9" s="176">
        <v>4846999</v>
      </c>
      <c r="J9" s="177">
        <f>IFERROR(I9/H9-1,"-")</f>
        <v>6.4014058071866442E-2</v>
      </c>
      <c r="K9" s="177">
        <f>IFERROR(I9/D9-1,"-")</f>
        <v>0.11917573048340224</v>
      </c>
      <c r="L9" s="176">
        <f>I9-H9</f>
        <v>291609</v>
      </c>
      <c r="M9" s="176">
        <f>I9-D9</f>
        <v>516134</v>
      </c>
      <c r="N9" s="177">
        <f t="shared" ref="N9:N21" si="0">I9/I$9</f>
        <v>1</v>
      </c>
      <c r="Q9" s="154" t="s">
        <v>68</v>
      </c>
      <c r="R9" s="176">
        <v>123139</v>
      </c>
      <c r="S9" s="176">
        <v>120888</v>
      </c>
      <c r="T9" s="176">
        <v>43485</v>
      </c>
      <c r="U9" s="176">
        <v>138765</v>
      </c>
      <c r="V9" s="176">
        <v>159652</v>
      </c>
      <c r="W9" s="176">
        <v>203839</v>
      </c>
      <c r="X9" s="177">
        <f>IFERROR(W9/V9-1,"-")</f>
        <v>0.27677072632976718</v>
      </c>
      <c r="Y9" s="177">
        <f>IFERROR(W9/S9-1,"-")</f>
        <v>0.68618059691615385</v>
      </c>
      <c r="Z9" s="176">
        <f>W9-V9</f>
        <v>44187</v>
      </c>
      <c r="AA9" s="176">
        <f>W9-S9</f>
        <v>82951</v>
      </c>
      <c r="AB9" s="177">
        <f t="shared" ref="AB9:AB21" si="1">W9/W$9</f>
        <v>1</v>
      </c>
    </row>
    <row r="10" spans="1:28" x14ac:dyDescent="0.25">
      <c r="A10" s="1" t="s">
        <v>96</v>
      </c>
      <c r="B10" s="157" t="s">
        <v>97</v>
      </c>
      <c r="C10" s="158">
        <v>909221</v>
      </c>
      <c r="D10" s="158">
        <v>909501</v>
      </c>
      <c r="E10" s="158">
        <v>389776</v>
      </c>
      <c r="F10" s="158">
        <v>873118</v>
      </c>
      <c r="G10" s="158">
        <v>873118</v>
      </c>
      <c r="H10" s="158">
        <v>913236</v>
      </c>
      <c r="I10" s="158">
        <v>912897</v>
      </c>
      <c r="J10" s="160">
        <f>IFERROR(I10/H10-1,"-")</f>
        <v>-3.7120744254492966E-4</v>
      </c>
      <c r="K10" s="159">
        <f t="shared" ref="K10:K21" si="2">IFERROR(I10/D10-1,"-")</f>
        <v>3.7339156306590571E-3</v>
      </c>
      <c r="L10" s="157">
        <f t="shared" ref="L10:L20" si="3">I10-H10</f>
        <v>-339</v>
      </c>
      <c r="M10" s="158">
        <f t="shared" ref="M10:M21" si="4">I10-D10</f>
        <v>3396</v>
      </c>
      <c r="N10" s="159">
        <f t="shared" si="0"/>
        <v>0.18834272505523522</v>
      </c>
      <c r="Q10" s="157" t="s">
        <v>97</v>
      </c>
      <c r="R10" s="158">
        <v>31963</v>
      </c>
      <c r="S10" s="158">
        <v>37171</v>
      </c>
      <c r="T10" s="158">
        <v>18691</v>
      </c>
      <c r="U10" s="158">
        <v>31895</v>
      </c>
      <c r="V10" s="158">
        <v>43184</v>
      </c>
      <c r="W10" s="158">
        <v>54270</v>
      </c>
      <c r="X10" s="160">
        <f>IFERROR(W10/V10-1,"-")</f>
        <v>0.25671545016672837</v>
      </c>
      <c r="Y10" s="159">
        <f t="shared" ref="Y10:Y21" si="5">IFERROR(W10/S10-1,"-")</f>
        <v>0.46000914691560624</v>
      </c>
      <c r="Z10" s="157">
        <f t="shared" ref="Z10:Z20" si="6">W10-V10</f>
        <v>11086</v>
      </c>
      <c r="AA10" s="158">
        <f t="shared" ref="AA10:AA21" si="7">W10-S10</f>
        <v>17099</v>
      </c>
      <c r="AB10" s="159">
        <f t="shared" si="1"/>
        <v>0.26623953217980856</v>
      </c>
    </row>
    <row r="11" spans="1:28" x14ac:dyDescent="0.25">
      <c r="A11" s="161" t="s">
        <v>103</v>
      </c>
      <c r="B11" s="162" t="s">
        <v>103</v>
      </c>
      <c r="C11" s="163">
        <v>364420</v>
      </c>
      <c r="D11" s="163">
        <v>349280</v>
      </c>
      <c r="E11" s="163">
        <v>160831</v>
      </c>
      <c r="F11" s="163">
        <v>357801</v>
      </c>
      <c r="G11" s="163">
        <v>357801</v>
      </c>
      <c r="H11" s="163">
        <v>371583</v>
      </c>
      <c r="I11" s="163">
        <v>360702</v>
      </c>
      <c r="J11" s="165">
        <f>IFERROR(I11/H11-1,"-")</f>
        <v>-2.9282825102332488E-2</v>
      </c>
      <c r="K11" s="164">
        <f t="shared" si="2"/>
        <v>3.2701557489693167E-2</v>
      </c>
      <c r="L11" s="162">
        <f t="shared" si="3"/>
        <v>-10881</v>
      </c>
      <c r="M11" s="163">
        <f t="shared" si="4"/>
        <v>11422</v>
      </c>
      <c r="N11" s="164">
        <f t="shared" si="0"/>
        <v>7.4417593236557306E-2</v>
      </c>
      <c r="Q11" s="162" t="s">
        <v>103</v>
      </c>
      <c r="R11" s="163">
        <v>17869</v>
      </c>
      <c r="S11" s="163">
        <v>19872</v>
      </c>
      <c r="T11" s="163">
        <v>6598</v>
      </c>
      <c r="U11" s="163">
        <v>24228</v>
      </c>
      <c r="V11" s="163">
        <v>30399</v>
      </c>
      <c r="W11" s="163">
        <v>32812</v>
      </c>
      <c r="X11" s="165">
        <f>IFERROR(W11/V11-1,"-")</f>
        <v>7.9377611105628576E-2</v>
      </c>
      <c r="Y11" s="164">
        <f t="shared" si="5"/>
        <v>0.65116747181964563</v>
      </c>
      <c r="Z11" s="162">
        <f t="shared" si="6"/>
        <v>2413</v>
      </c>
      <c r="AA11" s="163">
        <f t="shared" si="7"/>
        <v>12940</v>
      </c>
      <c r="AB11" s="164">
        <f t="shared" si="1"/>
        <v>0.16097017744396314</v>
      </c>
    </row>
    <row r="12" spans="1:28" x14ac:dyDescent="0.25">
      <c r="A12" s="161" t="s">
        <v>100</v>
      </c>
      <c r="B12" s="162" t="s">
        <v>100</v>
      </c>
      <c r="C12" s="163">
        <v>544801</v>
      </c>
      <c r="D12" s="163">
        <v>560221</v>
      </c>
      <c r="E12" s="163">
        <v>228945</v>
      </c>
      <c r="F12" s="163">
        <v>515317</v>
      </c>
      <c r="G12" s="163">
        <v>515317</v>
      </c>
      <c r="H12" s="163">
        <v>541653</v>
      </c>
      <c r="I12" s="163">
        <v>552195</v>
      </c>
      <c r="J12" s="165">
        <f>IFERROR(I12/H12-1,"-")</f>
        <v>1.9462644903656123E-2</v>
      </c>
      <c r="K12" s="164">
        <f t="shared" si="2"/>
        <v>-1.4326489010586863E-2</v>
      </c>
      <c r="L12" s="162">
        <f t="shared" si="3"/>
        <v>10542</v>
      </c>
      <c r="M12" s="163">
        <f t="shared" si="4"/>
        <v>-8026</v>
      </c>
      <c r="N12" s="164">
        <f t="shared" si="0"/>
        <v>0.1139251318186779</v>
      </c>
      <c r="Q12" s="162" t="s">
        <v>100</v>
      </c>
      <c r="R12" s="163">
        <v>14094</v>
      </c>
      <c r="S12" s="163">
        <v>17299</v>
      </c>
      <c r="T12" s="163">
        <v>12093</v>
      </c>
      <c r="U12" s="163">
        <v>7667</v>
      </c>
      <c r="V12" s="163">
        <v>12785</v>
      </c>
      <c r="W12" s="163">
        <v>21458</v>
      </c>
      <c r="X12" s="165">
        <f>IFERROR(W12/V12-1,"-")</f>
        <v>0.67837309346890895</v>
      </c>
      <c r="Y12" s="164">
        <f t="shared" si="5"/>
        <v>0.2404185213018093</v>
      </c>
      <c r="Z12" s="162">
        <f t="shared" si="6"/>
        <v>8673</v>
      </c>
      <c r="AA12" s="163">
        <f t="shared" si="7"/>
        <v>4159</v>
      </c>
      <c r="AB12" s="164">
        <f t="shared" si="1"/>
        <v>0.10526935473584545</v>
      </c>
    </row>
    <row r="13" spans="1:28" x14ac:dyDescent="0.25">
      <c r="A13" s="1"/>
      <c r="B13" s="157" t="s">
        <v>107</v>
      </c>
      <c r="C13" s="158">
        <v>3454611</v>
      </c>
      <c r="D13" s="158">
        <v>3421364</v>
      </c>
      <c r="E13" s="158">
        <v>1203949</v>
      </c>
      <c r="F13" s="158">
        <v>3243594</v>
      </c>
      <c r="G13" s="158">
        <v>3243594</v>
      </c>
      <c r="H13" s="158">
        <v>3642154</v>
      </c>
      <c r="I13" s="158">
        <v>3934102</v>
      </c>
      <c r="J13" s="160">
        <f>IFERROR(I13/H13-1,"-")</f>
        <v>8.0158060312661039E-2</v>
      </c>
      <c r="K13" s="159">
        <f t="shared" si="2"/>
        <v>0.14986362164329781</v>
      </c>
      <c r="L13" s="157">
        <f t="shared" si="3"/>
        <v>291948</v>
      </c>
      <c r="M13" s="158">
        <f t="shared" si="4"/>
        <v>512738</v>
      </c>
      <c r="N13" s="159">
        <f t="shared" si="0"/>
        <v>0.81165727494476481</v>
      </c>
      <c r="Q13" s="157" t="s">
        <v>107</v>
      </c>
      <c r="R13" s="158">
        <v>91176</v>
      </c>
      <c r="S13" s="158">
        <v>83717</v>
      </c>
      <c r="T13" s="158">
        <v>24794</v>
      </c>
      <c r="U13" s="158">
        <v>106870</v>
      </c>
      <c r="V13" s="158">
        <v>116468</v>
      </c>
      <c r="W13" s="158">
        <v>149569</v>
      </c>
      <c r="X13" s="160">
        <f>IFERROR(W13/V13-1,"-")</f>
        <v>0.28420682075763293</v>
      </c>
      <c r="Y13" s="159">
        <f t="shared" si="5"/>
        <v>0.78660248217207984</v>
      </c>
      <c r="Z13" s="157">
        <f t="shared" si="6"/>
        <v>33101</v>
      </c>
      <c r="AA13" s="158">
        <f t="shared" si="7"/>
        <v>65852</v>
      </c>
      <c r="AB13" s="159">
        <f t="shared" si="1"/>
        <v>0.73376046782019144</v>
      </c>
    </row>
    <row r="14" spans="1:28" s="56" customFormat="1" x14ac:dyDescent="0.25">
      <c r="B14" s="162" t="s">
        <v>110</v>
      </c>
      <c r="C14" s="163">
        <v>1536069</v>
      </c>
      <c r="D14" s="163">
        <v>1590514</v>
      </c>
      <c r="E14" s="163">
        <v>470686</v>
      </c>
      <c r="F14" s="163">
        <v>1521014</v>
      </c>
      <c r="G14" s="163">
        <v>1521014</v>
      </c>
      <c r="H14" s="163">
        <v>1730415</v>
      </c>
      <c r="I14" s="163">
        <v>1875633</v>
      </c>
      <c r="J14" s="165">
        <f t="shared" ref="J14:J21" si="8">IFERROR(I14/H14-1,"-")</f>
        <v>8.3920909146071976E-2</v>
      </c>
      <c r="K14" s="164">
        <f t="shared" si="2"/>
        <v>0.17926217562372915</v>
      </c>
      <c r="L14" s="162">
        <f t="shared" si="3"/>
        <v>145218</v>
      </c>
      <c r="M14" s="163">
        <f t="shared" si="4"/>
        <v>285119</v>
      </c>
      <c r="N14" s="164">
        <f t="shared" si="0"/>
        <v>0.38696789497996598</v>
      </c>
      <c r="Q14" s="162" t="s">
        <v>110</v>
      </c>
      <c r="R14" s="163">
        <v>41976</v>
      </c>
      <c r="S14" s="163">
        <v>36607</v>
      </c>
      <c r="T14" s="163">
        <v>9459</v>
      </c>
      <c r="U14" s="163">
        <v>51047</v>
      </c>
      <c r="V14" s="163">
        <v>43634</v>
      </c>
      <c r="W14" s="163">
        <v>65010</v>
      </c>
      <c r="X14" s="165">
        <f t="shared" ref="X14:X21" si="9">IFERROR(W14/V14-1,"-")</f>
        <v>0.48989320254847146</v>
      </c>
      <c r="Y14" s="164">
        <f t="shared" si="5"/>
        <v>0.77588985713114988</v>
      </c>
      <c r="Z14" s="162">
        <f t="shared" si="6"/>
        <v>21376</v>
      </c>
      <c r="AA14" s="163">
        <f t="shared" si="7"/>
        <v>28403</v>
      </c>
      <c r="AB14" s="164">
        <f t="shared" si="1"/>
        <v>0.31892817370571874</v>
      </c>
    </row>
    <row r="15" spans="1:28" s="56" customFormat="1" x14ac:dyDescent="0.25">
      <c r="B15" s="162" t="s">
        <v>113</v>
      </c>
      <c r="C15" s="163">
        <v>532853</v>
      </c>
      <c r="D15" s="163">
        <v>455691</v>
      </c>
      <c r="E15" s="163">
        <v>159243</v>
      </c>
      <c r="F15" s="163">
        <v>329839</v>
      </c>
      <c r="G15" s="163">
        <v>329839</v>
      </c>
      <c r="H15" s="163">
        <v>374298</v>
      </c>
      <c r="I15" s="163">
        <v>391353</v>
      </c>
      <c r="J15" s="165">
        <f t="shared" si="8"/>
        <v>4.5565298238302132E-2</v>
      </c>
      <c r="K15" s="164">
        <f t="shared" si="2"/>
        <v>-0.14118777856047193</v>
      </c>
      <c r="L15" s="162">
        <f t="shared" si="3"/>
        <v>17055</v>
      </c>
      <c r="M15" s="163">
        <f t="shared" si="4"/>
        <v>-64338</v>
      </c>
      <c r="N15" s="164">
        <f t="shared" si="0"/>
        <v>8.0741299925995449E-2</v>
      </c>
      <c r="Q15" s="162" t="s">
        <v>113</v>
      </c>
      <c r="R15" s="163">
        <v>11957</v>
      </c>
      <c r="S15" s="163">
        <v>10194</v>
      </c>
      <c r="T15" s="163">
        <v>3155</v>
      </c>
      <c r="U15" s="163">
        <v>7183</v>
      </c>
      <c r="V15" s="163">
        <v>8579</v>
      </c>
      <c r="W15" s="163">
        <v>8544</v>
      </c>
      <c r="X15" s="165">
        <f t="shared" si="9"/>
        <v>-4.0797295722112548E-3</v>
      </c>
      <c r="Y15" s="164">
        <f t="shared" si="5"/>
        <v>-0.16185991759858742</v>
      </c>
      <c r="Z15" s="162">
        <f t="shared" si="6"/>
        <v>-35</v>
      </c>
      <c r="AA15" s="163">
        <f t="shared" si="7"/>
        <v>-1650</v>
      </c>
      <c r="AB15" s="164">
        <f t="shared" si="1"/>
        <v>4.1915433258601149E-2</v>
      </c>
    </row>
    <row r="16" spans="1:28" x14ac:dyDescent="0.25">
      <c r="A16" s="1"/>
      <c r="B16" s="162" t="s">
        <v>116</v>
      </c>
      <c r="C16" s="163">
        <v>150445</v>
      </c>
      <c r="D16" s="163">
        <v>151730</v>
      </c>
      <c r="E16" s="163">
        <v>55054</v>
      </c>
      <c r="F16" s="163">
        <v>166671</v>
      </c>
      <c r="G16" s="163">
        <v>166671</v>
      </c>
      <c r="H16" s="163">
        <v>188864</v>
      </c>
      <c r="I16" s="163">
        <v>207728</v>
      </c>
      <c r="J16" s="165">
        <f t="shared" si="8"/>
        <v>9.9881396136902723E-2</v>
      </c>
      <c r="K16" s="164">
        <f t="shared" si="2"/>
        <v>0.36906346800237255</v>
      </c>
      <c r="L16" s="162">
        <f t="shared" si="3"/>
        <v>18864</v>
      </c>
      <c r="M16" s="163">
        <f t="shared" si="4"/>
        <v>55998</v>
      </c>
      <c r="N16" s="164">
        <f t="shared" si="0"/>
        <v>4.2857033805866272E-2</v>
      </c>
      <c r="Q16" s="162" t="s">
        <v>116</v>
      </c>
      <c r="R16" s="163">
        <v>5883</v>
      </c>
      <c r="S16" s="163">
        <v>9314</v>
      </c>
      <c r="T16" s="163">
        <v>3087</v>
      </c>
      <c r="U16" s="163">
        <v>13414</v>
      </c>
      <c r="V16" s="163">
        <v>12962</v>
      </c>
      <c r="W16" s="163">
        <v>16959</v>
      </c>
      <c r="X16" s="165">
        <f t="shared" si="9"/>
        <v>0.30836290695880275</v>
      </c>
      <c r="Y16" s="164">
        <f t="shared" si="5"/>
        <v>0.82080738672965436</v>
      </c>
      <c r="Z16" s="162">
        <f t="shared" si="6"/>
        <v>3997</v>
      </c>
      <c r="AA16" s="163">
        <f t="shared" si="7"/>
        <v>7645</v>
      </c>
      <c r="AB16" s="164">
        <f t="shared" si="1"/>
        <v>8.3198014118986058E-2</v>
      </c>
    </row>
    <row r="17" spans="1:28" x14ac:dyDescent="0.25">
      <c r="A17" s="1"/>
      <c r="B17" s="162" t="s">
        <v>123</v>
      </c>
      <c r="C17" s="163">
        <v>140017</v>
      </c>
      <c r="D17" s="163">
        <v>130840</v>
      </c>
      <c r="E17" s="163">
        <v>43938</v>
      </c>
      <c r="F17" s="163">
        <v>164373</v>
      </c>
      <c r="G17" s="163">
        <v>164373</v>
      </c>
      <c r="H17" s="163">
        <v>153800</v>
      </c>
      <c r="I17" s="163">
        <v>158736</v>
      </c>
      <c r="J17" s="165">
        <f t="shared" si="8"/>
        <v>3.2093628088426529E-2</v>
      </c>
      <c r="K17" s="164">
        <f t="shared" si="2"/>
        <v>0.21320697034546021</v>
      </c>
      <c r="L17" s="162">
        <f t="shared" si="3"/>
        <v>4936</v>
      </c>
      <c r="M17" s="163">
        <f t="shared" si="4"/>
        <v>27896</v>
      </c>
      <c r="N17" s="164">
        <f t="shared" si="0"/>
        <v>3.2749336238773727E-2</v>
      </c>
      <c r="Q17" s="162" t="s">
        <v>123</v>
      </c>
      <c r="R17" s="163">
        <v>1998</v>
      </c>
      <c r="S17" s="163">
        <v>1607</v>
      </c>
      <c r="T17" s="163">
        <v>294</v>
      </c>
      <c r="U17" s="163">
        <v>2967</v>
      </c>
      <c r="V17" s="163">
        <v>3590</v>
      </c>
      <c r="W17" s="163">
        <v>5602</v>
      </c>
      <c r="X17" s="165">
        <f t="shared" si="9"/>
        <v>0.56044568245125359</v>
      </c>
      <c r="Y17" s="164">
        <f t="shared" si="5"/>
        <v>2.4859987554449283</v>
      </c>
      <c r="Z17" s="162">
        <f t="shared" si="6"/>
        <v>2012</v>
      </c>
      <c r="AA17" s="163">
        <f t="shared" si="7"/>
        <v>3995</v>
      </c>
      <c r="AB17" s="164">
        <f t="shared" si="1"/>
        <v>2.7482473913235446E-2</v>
      </c>
    </row>
    <row r="18" spans="1:28" x14ac:dyDescent="0.25">
      <c r="A18" s="1"/>
      <c r="B18" s="162" t="s">
        <v>119</v>
      </c>
      <c r="C18" s="163">
        <v>123590</v>
      </c>
      <c r="D18" s="163">
        <v>120803</v>
      </c>
      <c r="E18" s="163">
        <v>58400</v>
      </c>
      <c r="F18" s="163">
        <v>131106</v>
      </c>
      <c r="G18" s="163">
        <v>131106</v>
      </c>
      <c r="H18" s="163">
        <v>132154</v>
      </c>
      <c r="I18" s="163">
        <v>141055</v>
      </c>
      <c r="J18" s="165">
        <f t="shared" si="8"/>
        <v>6.7353239402515142E-2</v>
      </c>
      <c r="K18" s="164">
        <f t="shared" si="2"/>
        <v>0.16764484325720397</v>
      </c>
      <c r="L18" s="162">
        <f t="shared" si="3"/>
        <v>8901</v>
      </c>
      <c r="M18" s="163">
        <f t="shared" si="4"/>
        <v>20252</v>
      </c>
      <c r="N18" s="164">
        <f t="shared" si="0"/>
        <v>2.9101512090264511E-2</v>
      </c>
      <c r="Q18" s="162" t="s">
        <v>119</v>
      </c>
      <c r="R18" s="163">
        <v>2478</v>
      </c>
      <c r="S18" s="163">
        <v>1869</v>
      </c>
      <c r="T18" s="163">
        <v>900</v>
      </c>
      <c r="U18" s="163">
        <v>3041</v>
      </c>
      <c r="V18" s="163">
        <v>2518</v>
      </c>
      <c r="W18" s="163">
        <v>3677</v>
      </c>
      <c r="X18" s="165">
        <f t="shared" si="9"/>
        <v>0.460285941223193</v>
      </c>
      <c r="Y18" s="164">
        <f t="shared" si="5"/>
        <v>0.96736222578919207</v>
      </c>
      <c r="Z18" s="162">
        <f t="shared" si="6"/>
        <v>1159</v>
      </c>
      <c r="AA18" s="163">
        <f t="shared" si="7"/>
        <v>1808</v>
      </c>
      <c r="AB18" s="164">
        <f t="shared" si="1"/>
        <v>1.8038746265434974E-2</v>
      </c>
    </row>
    <row r="19" spans="1:28" x14ac:dyDescent="0.25">
      <c r="A19" s="1"/>
      <c r="B19" s="162" t="s">
        <v>128</v>
      </c>
      <c r="C19" s="163">
        <v>57088</v>
      </c>
      <c r="D19" s="163">
        <v>63996</v>
      </c>
      <c r="E19" s="163">
        <v>35659</v>
      </c>
      <c r="F19" s="163">
        <v>46950</v>
      </c>
      <c r="G19" s="163">
        <v>46950</v>
      </c>
      <c r="H19" s="163">
        <v>56688</v>
      </c>
      <c r="I19" s="163">
        <v>53832</v>
      </c>
      <c r="J19" s="165">
        <f t="shared" si="8"/>
        <v>-5.038103302286201E-2</v>
      </c>
      <c r="K19" s="164">
        <f t="shared" si="2"/>
        <v>-0.15882242640165012</v>
      </c>
      <c r="L19" s="162">
        <f t="shared" si="3"/>
        <v>-2856</v>
      </c>
      <c r="M19" s="163">
        <f t="shared" si="4"/>
        <v>-10164</v>
      </c>
      <c r="N19" s="164">
        <f t="shared" si="0"/>
        <v>1.1106253580823929E-2</v>
      </c>
      <c r="Q19" s="162" t="s">
        <v>128</v>
      </c>
      <c r="R19" s="163">
        <v>1094</v>
      </c>
      <c r="S19" s="163">
        <v>1437</v>
      </c>
      <c r="T19" s="163">
        <v>833</v>
      </c>
      <c r="U19" s="163">
        <v>1467</v>
      </c>
      <c r="V19" s="163">
        <v>3950</v>
      </c>
      <c r="W19" s="163">
        <v>2868</v>
      </c>
      <c r="X19" s="165">
        <f t="shared" si="9"/>
        <v>-0.27392405063291136</v>
      </c>
      <c r="Y19" s="164">
        <f t="shared" si="5"/>
        <v>0.99582463465553239</v>
      </c>
      <c r="Z19" s="162">
        <f t="shared" si="6"/>
        <v>-1082</v>
      </c>
      <c r="AA19" s="163">
        <f t="shared" si="7"/>
        <v>1431</v>
      </c>
      <c r="AB19" s="164">
        <f t="shared" si="1"/>
        <v>1.4069927737086622E-2</v>
      </c>
    </row>
    <row r="20" spans="1:28" x14ac:dyDescent="0.25">
      <c r="A20" s="161" t="s">
        <v>144</v>
      </c>
      <c r="B20" s="162" t="s">
        <v>131</v>
      </c>
      <c r="C20" s="163">
        <v>93423</v>
      </c>
      <c r="D20" s="163">
        <v>79997</v>
      </c>
      <c r="E20" s="163">
        <v>51838</v>
      </c>
      <c r="F20" s="163">
        <v>35491</v>
      </c>
      <c r="G20" s="163">
        <v>35491</v>
      </c>
      <c r="H20" s="163">
        <v>51425</v>
      </c>
      <c r="I20" s="163">
        <v>54282</v>
      </c>
      <c r="J20" s="165">
        <f t="shared" si="8"/>
        <v>5.5556635877491489E-2</v>
      </c>
      <c r="K20" s="164">
        <f t="shared" si="2"/>
        <v>-0.32144955435828848</v>
      </c>
      <c r="L20" s="162">
        <f t="shared" si="3"/>
        <v>2857</v>
      </c>
      <c r="M20" s="163">
        <f t="shared" si="4"/>
        <v>-25715</v>
      </c>
      <c r="N20" s="164">
        <f t="shared" si="0"/>
        <v>1.119909453251383E-2</v>
      </c>
      <c r="Q20" s="162" t="s">
        <v>131</v>
      </c>
      <c r="R20" s="163">
        <v>2083</v>
      </c>
      <c r="S20" s="163">
        <v>1580</v>
      </c>
      <c r="T20" s="163">
        <v>970</v>
      </c>
      <c r="U20" s="163">
        <v>509</v>
      </c>
      <c r="V20" s="163">
        <v>1105</v>
      </c>
      <c r="W20" s="163">
        <v>2118</v>
      </c>
      <c r="X20" s="165">
        <f t="shared" si="9"/>
        <v>0.91674208144796387</v>
      </c>
      <c r="Y20" s="164">
        <f t="shared" si="5"/>
        <v>0.34050632911392409</v>
      </c>
      <c r="Z20" s="162">
        <f t="shared" si="6"/>
        <v>1013</v>
      </c>
      <c r="AA20" s="163">
        <f t="shared" si="7"/>
        <v>538</v>
      </c>
      <c r="AB20" s="164">
        <f t="shared" si="1"/>
        <v>1.0390553328852673E-2</v>
      </c>
    </row>
    <row r="21" spans="1:28" x14ac:dyDescent="0.25">
      <c r="A21" s="167" t="s">
        <v>145</v>
      </c>
      <c r="B21" s="168" t="s">
        <v>145</v>
      </c>
      <c r="C21" s="169">
        <f t="shared" ref="C21:I21" si="10">C13-SUM(C14:C20)</f>
        <v>821126</v>
      </c>
      <c r="D21" s="169">
        <f t="shared" si="10"/>
        <v>827793</v>
      </c>
      <c r="E21" s="169">
        <f t="shared" si="10"/>
        <v>329131</v>
      </c>
      <c r="F21" s="169">
        <f t="shared" ref="F21" si="11">F13-SUM(F14:F20)</f>
        <v>848150</v>
      </c>
      <c r="G21" s="169">
        <f t="shared" si="10"/>
        <v>848150</v>
      </c>
      <c r="H21" s="169">
        <f t="shared" si="10"/>
        <v>954510</v>
      </c>
      <c r="I21" s="169">
        <f t="shared" si="10"/>
        <v>1051483</v>
      </c>
      <c r="J21" s="171">
        <f t="shared" si="8"/>
        <v>0.10159453541607744</v>
      </c>
      <c r="K21" s="170">
        <f t="shared" si="2"/>
        <v>0.27022456097116065</v>
      </c>
      <c r="L21" s="168">
        <f>I21-H21</f>
        <v>96973</v>
      </c>
      <c r="M21" s="169">
        <f t="shared" si="4"/>
        <v>223690</v>
      </c>
      <c r="N21" s="170">
        <f t="shared" si="0"/>
        <v>0.21693484979056113</v>
      </c>
      <c r="Q21" s="168" t="s">
        <v>145</v>
      </c>
      <c r="R21" s="169">
        <f t="shared" ref="R21:W21" si="12">R13-SUM(R14:R20)</f>
        <v>23707</v>
      </c>
      <c r="S21" s="169">
        <f t="shared" si="12"/>
        <v>21109</v>
      </c>
      <c r="T21" s="169">
        <f t="shared" si="12"/>
        <v>6096</v>
      </c>
      <c r="U21" s="169">
        <f t="shared" si="12"/>
        <v>27242</v>
      </c>
      <c r="V21" s="169">
        <f t="shared" si="12"/>
        <v>40130</v>
      </c>
      <c r="W21" s="169">
        <f t="shared" si="12"/>
        <v>44791</v>
      </c>
      <c r="X21" s="171">
        <f t="shared" si="9"/>
        <v>0.11614752055818589</v>
      </c>
      <c r="Y21" s="170">
        <f t="shared" si="5"/>
        <v>1.1218911364820694</v>
      </c>
      <c r="Z21" s="168">
        <f>W21-V21</f>
        <v>4661</v>
      </c>
      <c r="AA21" s="169">
        <f t="shared" si="7"/>
        <v>23682</v>
      </c>
      <c r="AB21" s="170">
        <f t="shared" si="1"/>
        <v>0.21973714549227577</v>
      </c>
    </row>
    <row r="22" spans="1:28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2"/>
      <c r="J22" s="152"/>
      <c r="K22" s="152"/>
      <c r="L22" s="152"/>
      <c r="M22" s="151"/>
      <c r="N22" s="151"/>
    </row>
    <row r="23" spans="1:28" x14ac:dyDescent="0.25">
      <c r="A23" s="1"/>
      <c r="B23" s="154" t="s">
        <v>68</v>
      </c>
      <c r="C23" s="176">
        <v>1545340</v>
      </c>
      <c r="D23" s="176">
        <v>1604718</v>
      </c>
      <c r="E23" s="176">
        <v>541906</v>
      </c>
      <c r="F23" s="176">
        <v>1558686</v>
      </c>
      <c r="G23" s="176">
        <v>1558686</v>
      </c>
      <c r="H23" s="176">
        <v>1686480</v>
      </c>
      <c r="I23" s="176">
        <v>1747927</v>
      </c>
      <c r="J23" s="177">
        <f>IFERROR(I23/H23-1,"-")</f>
        <v>3.6435060006640985E-2</v>
      </c>
      <c r="K23" s="177">
        <f>IFERROR(I23/D23-1,"-")</f>
        <v>8.9242471262863665E-2</v>
      </c>
      <c r="L23" s="176">
        <f>I23-H23</f>
        <v>61447</v>
      </c>
      <c r="M23" s="176">
        <f>I23-D23</f>
        <v>143209</v>
      </c>
      <c r="N23" s="177">
        <f t="shared" ref="N23:N35" si="13">I23/I$9</f>
        <v>0.36062045814327587</v>
      </c>
    </row>
    <row r="24" spans="1:28" x14ac:dyDescent="0.25">
      <c r="A24" s="1" t="s">
        <v>96</v>
      </c>
      <c r="B24" s="157" t="s">
        <v>97</v>
      </c>
      <c r="C24" s="158">
        <v>169509</v>
      </c>
      <c r="D24" s="158">
        <v>203129</v>
      </c>
      <c r="E24" s="158">
        <v>84333</v>
      </c>
      <c r="F24" s="158">
        <v>189098</v>
      </c>
      <c r="G24" s="158">
        <v>189098</v>
      </c>
      <c r="H24" s="158">
        <v>165418</v>
      </c>
      <c r="I24" s="158">
        <v>148493</v>
      </c>
      <c r="J24" s="160">
        <f>IFERROR(I24/H24-1,"-")</f>
        <v>-0.10231655563481601</v>
      </c>
      <c r="K24" s="159">
        <f t="shared" ref="K24:K35" si="14">IFERROR(I24/D24-1,"-")</f>
        <v>-0.26897193409114406</v>
      </c>
      <c r="L24" s="157">
        <f t="shared" ref="L24:L34" si="15">I24-H24</f>
        <v>-16925</v>
      </c>
      <c r="M24" s="158">
        <f t="shared" ref="M24:M35" si="16">I24-D24</f>
        <v>-54636</v>
      </c>
      <c r="N24" s="159">
        <f t="shared" si="13"/>
        <v>3.0636069865085592E-2</v>
      </c>
    </row>
    <row r="25" spans="1:28" x14ac:dyDescent="0.25">
      <c r="A25" s="161" t="s">
        <v>103</v>
      </c>
      <c r="B25" s="162" t="s">
        <v>103</v>
      </c>
      <c r="C25" s="163">
        <v>78465</v>
      </c>
      <c r="D25" s="163">
        <v>102461</v>
      </c>
      <c r="E25" s="163">
        <v>45984</v>
      </c>
      <c r="F25" s="163">
        <v>78369</v>
      </c>
      <c r="G25" s="163">
        <v>78369</v>
      </c>
      <c r="H25" s="163">
        <v>68127</v>
      </c>
      <c r="I25" s="163">
        <v>55552</v>
      </c>
      <c r="J25" s="165">
        <f>IFERROR(I25/H25-1,"-")</f>
        <v>-0.18458173704992142</v>
      </c>
      <c r="K25" s="164">
        <f t="shared" si="14"/>
        <v>-0.45782297654717408</v>
      </c>
      <c r="L25" s="162">
        <f t="shared" si="15"/>
        <v>-12575</v>
      </c>
      <c r="M25" s="163">
        <f t="shared" si="16"/>
        <v>-46909</v>
      </c>
      <c r="N25" s="164">
        <f t="shared" si="13"/>
        <v>1.1461112329505328E-2</v>
      </c>
    </row>
    <row r="26" spans="1:28" x14ac:dyDescent="0.25">
      <c r="A26" s="161" t="s">
        <v>100</v>
      </c>
      <c r="B26" s="162" t="s">
        <v>100</v>
      </c>
      <c r="C26" s="163">
        <v>91044</v>
      </c>
      <c r="D26" s="163">
        <v>100668</v>
      </c>
      <c r="E26" s="163">
        <v>38349</v>
      </c>
      <c r="F26" s="163">
        <v>110729</v>
      </c>
      <c r="G26" s="163">
        <v>110729</v>
      </c>
      <c r="H26" s="163">
        <v>97291</v>
      </c>
      <c r="I26" s="163">
        <v>92941</v>
      </c>
      <c r="J26" s="165">
        <f>IFERROR(I26/H26-1,"-")</f>
        <v>-4.4711227143312327E-2</v>
      </c>
      <c r="K26" s="164">
        <f t="shared" si="14"/>
        <v>-7.6757261493225259E-2</v>
      </c>
      <c r="L26" s="162">
        <f t="shared" si="15"/>
        <v>-4350</v>
      </c>
      <c r="M26" s="163">
        <f t="shared" si="16"/>
        <v>-7727</v>
      </c>
      <c r="N26" s="164">
        <f t="shared" si="13"/>
        <v>1.9174957535580264E-2</v>
      </c>
    </row>
    <row r="27" spans="1:28" x14ac:dyDescent="0.25">
      <c r="A27" s="1"/>
      <c r="B27" s="157" t="s">
        <v>107</v>
      </c>
      <c r="C27" s="158">
        <v>1375831</v>
      </c>
      <c r="D27" s="158">
        <v>1401589</v>
      </c>
      <c r="E27" s="158">
        <v>457573</v>
      </c>
      <c r="F27" s="158">
        <v>1369588</v>
      </c>
      <c r="G27" s="158">
        <v>1369588</v>
      </c>
      <c r="H27" s="158">
        <v>1521062</v>
      </c>
      <c r="I27" s="158">
        <v>1599434</v>
      </c>
      <c r="J27" s="160">
        <f>IFERROR(I27/H27-1,"-")</f>
        <v>5.1524526942360094E-2</v>
      </c>
      <c r="K27" s="159">
        <f t="shared" si="14"/>
        <v>0.141157643217805</v>
      </c>
      <c r="L27" s="157">
        <f t="shared" si="15"/>
        <v>78372</v>
      </c>
      <c r="M27" s="158">
        <f t="shared" si="16"/>
        <v>197845</v>
      </c>
      <c r="N27" s="159">
        <f t="shared" si="13"/>
        <v>0.32998438827819027</v>
      </c>
    </row>
    <row r="28" spans="1:28" s="56" customFormat="1" x14ac:dyDescent="0.25">
      <c r="B28" s="162" t="s">
        <v>110</v>
      </c>
      <c r="C28" s="163">
        <v>662692</v>
      </c>
      <c r="D28" s="163">
        <v>696493</v>
      </c>
      <c r="E28" s="163">
        <v>200687</v>
      </c>
      <c r="F28" s="163">
        <v>695780</v>
      </c>
      <c r="G28" s="163">
        <v>695780</v>
      </c>
      <c r="H28" s="163">
        <v>795063</v>
      </c>
      <c r="I28" s="163">
        <v>841957</v>
      </c>
      <c r="J28" s="165">
        <f t="shared" ref="J28:J35" si="17">IFERROR(I28/H28-1,"-")</f>
        <v>5.8981489517182961E-2</v>
      </c>
      <c r="K28" s="164">
        <f t="shared" si="14"/>
        <v>0.20885206312195526</v>
      </c>
      <c r="L28" s="162">
        <f t="shared" si="15"/>
        <v>46894</v>
      </c>
      <c r="M28" s="163">
        <f t="shared" si="16"/>
        <v>145464</v>
      </c>
      <c r="N28" s="164">
        <f t="shared" si="13"/>
        <v>0.17370686480438721</v>
      </c>
    </row>
    <row r="29" spans="1:28" s="56" customFormat="1" x14ac:dyDescent="0.25">
      <c r="B29" s="162" t="s">
        <v>113</v>
      </c>
      <c r="C29" s="163">
        <v>204735</v>
      </c>
      <c r="D29" s="163">
        <v>188741</v>
      </c>
      <c r="E29" s="163">
        <v>58756</v>
      </c>
      <c r="F29" s="163">
        <v>149604</v>
      </c>
      <c r="G29" s="163">
        <v>149604</v>
      </c>
      <c r="H29" s="163">
        <v>161991</v>
      </c>
      <c r="I29" s="163">
        <v>162623</v>
      </c>
      <c r="J29" s="165">
        <f t="shared" si="17"/>
        <v>3.9014513151964803E-3</v>
      </c>
      <c r="K29" s="164">
        <f t="shared" si="14"/>
        <v>-0.13838010819058921</v>
      </c>
      <c r="L29" s="162">
        <f t="shared" si="15"/>
        <v>632</v>
      </c>
      <c r="M29" s="163">
        <f t="shared" si="16"/>
        <v>-26118</v>
      </c>
      <c r="N29" s="164">
        <f t="shared" si="13"/>
        <v>3.3551275748148493E-2</v>
      </c>
    </row>
    <row r="30" spans="1:28" x14ac:dyDescent="0.25">
      <c r="A30" s="1"/>
      <c r="B30" s="162" t="s">
        <v>116</v>
      </c>
      <c r="C30" s="163">
        <v>45281</v>
      </c>
      <c r="D30" s="163">
        <v>48834</v>
      </c>
      <c r="E30" s="163">
        <v>19382</v>
      </c>
      <c r="F30" s="163">
        <v>55841</v>
      </c>
      <c r="G30" s="163">
        <v>55841</v>
      </c>
      <c r="H30" s="163">
        <v>59248</v>
      </c>
      <c r="I30" s="163">
        <v>55398</v>
      </c>
      <c r="J30" s="165">
        <f t="shared" si="17"/>
        <v>-6.4981096408317618E-2</v>
      </c>
      <c r="K30" s="164">
        <f t="shared" si="14"/>
        <v>0.13441454724167579</v>
      </c>
      <c r="L30" s="162">
        <f t="shared" si="15"/>
        <v>-3850</v>
      </c>
      <c r="M30" s="163">
        <f t="shared" si="16"/>
        <v>6564</v>
      </c>
      <c r="N30" s="164">
        <f t="shared" si="13"/>
        <v>1.1429340092704784E-2</v>
      </c>
    </row>
    <row r="31" spans="1:28" x14ac:dyDescent="0.25">
      <c r="A31" s="1"/>
      <c r="B31" s="162" t="s">
        <v>123</v>
      </c>
      <c r="C31" s="163">
        <v>62640</v>
      </c>
      <c r="D31" s="163">
        <v>58080</v>
      </c>
      <c r="E31" s="163">
        <v>18863</v>
      </c>
      <c r="F31" s="163">
        <v>75459</v>
      </c>
      <c r="G31" s="163">
        <v>75459</v>
      </c>
      <c r="H31" s="163">
        <v>67581</v>
      </c>
      <c r="I31" s="163">
        <v>65766</v>
      </c>
      <c r="J31" s="165">
        <f t="shared" si="17"/>
        <v>-2.6856660895813955E-2</v>
      </c>
      <c r="K31" s="164">
        <f t="shared" si="14"/>
        <v>0.13233471074380154</v>
      </c>
      <c r="L31" s="162">
        <f t="shared" si="15"/>
        <v>-1815</v>
      </c>
      <c r="M31" s="163">
        <f t="shared" si="16"/>
        <v>7686</v>
      </c>
      <c r="N31" s="164">
        <f t="shared" si="13"/>
        <v>1.3568395619640111E-2</v>
      </c>
    </row>
    <row r="32" spans="1:28" x14ac:dyDescent="0.25">
      <c r="A32" s="1"/>
      <c r="B32" s="162" t="s">
        <v>119</v>
      </c>
      <c r="C32" s="163">
        <v>64492</v>
      </c>
      <c r="D32" s="163">
        <v>63720</v>
      </c>
      <c r="E32" s="163">
        <v>28388</v>
      </c>
      <c r="F32" s="163">
        <v>74967</v>
      </c>
      <c r="G32" s="163">
        <v>74967</v>
      </c>
      <c r="H32" s="163">
        <v>69996</v>
      </c>
      <c r="I32" s="163">
        <v>73042</v>
      </c>
      <c r="J32" s="165">
        <f t="shared" si="17"/>
        <v>4.3516772386993585E-2</v>
      </c>
      <c r="K32" s="164">
        <f t="shared" si="14"/>
        <v>0.14629629629629637</v>
      </c>
      <c r="L32" s="162">
        <f t="shared" si="15"/>
        <v>3046</v>
      </c>
      <c r="M32" s="163">
        <f t="shared" si="16"/>
        <v>9322</v>
      </c>
      <c r="N32" s="164">
        <f t="shared" si="13"/>
        <v>1.5069530651852826E-2</v>
      </c>
    </row>
    <row r="33" spans="1:14" x14ac:dyDescent="0.25">
      <c r="A33" s="1"/>
      <c r="B33" s="162" t="s">
        <v>128</v>
      </c>
      <c r="C33" s="163">
        <v>23368</v>
      </c>
      <c r="D33" s="163">
        <v>27317</v>
      </c>
      <c r="E33" s="163">
        <v>14172</v>
      </c>
      <c r="F33" s="163">
        <v>17870</v>
      </c>
      <c r="G33" s="163">
        <v>17870</v>
      </c>
      <c r="H33" s="163">
        <v>20459</v>
      </c>
      <c r="I33" s="163">
        <v>20390</v>
      </c>
      <c r="J33" s="165">
        <f t="shared" si="17"/>
        <v>-3.3725988562490761E-3</v>
      </c>
      <c r="K33" s="164">
        <f t="shared" si="14"/>
        <v>-0.2535783577991727</v>
      </c>
      <c r="L33" s="162">
        <f t="shared" si="15"/>
        <v>-69</v>
      </c>
      <c r="M33" s="163">
        <f t="shared" si="16"/>
        <v>-6927</v>
      </c>
      <c r="N33" s="164">
        <f t="shared" si="13"/>
        <v>4.2067266776824172E-3</v>
      </c>
    </row>
    <row r="34" spans="1:14" x14ac:dyDescent="0.25">
      <c r="A34" s="161" t="s">
        <v>144</v>
      </c>
      <c r="B34" s="162" t="s">
        <v>131</v>
      </c>
      <c r="C34" s="163">
        <v>28820</v>
      </c>
      <c r="D34" s="163">
        <v>25915</v>
      </c>
      <c r="E34" s="163">
        <v>16095</v>
      </c>
      <c r="F34" s="163">
        <v>11287</v>
      </c>
      <c r="G34" s="163">
        <v>11287</v>
      </c>
      <c r="H34" s="163">
        <v>18231</v>
      </c>
      <c r="I34" s="163">
        <v>18052</v>
      </c>
      <c r="J34" s="165">
        <f t="shared" si="17"/>
        <v>-9.8184411167790975E-3</v>
      </c>
      <c r="K34" s="164">
        <f t="shared" si="14"/>
        <v>-0.30341501061161491</v>
      </c>
      <c r="L34" s="162">
        <f t="shared" si="15"/>
        <v>-179</v>
      </c>
      <c r="M34" s="163">
        <f t="shared" si="16"/>
        <v>-7863</v>
      </c>
      <c r="N34" s="164">
        <f t="shared" si="13"/>
        <v>3.7243663553468858E-3</v>
      </c>
    </row>
    <row r="35" spans="1:14" x14ac:dyDescent="0.25">
      <c r="A35" s="167" t="s">
        <v>145</v>
      </c>
      <c r="B35" s="168" t="s">
        <v>145</v>
      </c>
      <c r="C35" s="169">
        <f t="shared" ref="C35:I35" si="18">C27-SUM(C28:C34)</f>
        <v>283803</v>
      </c>
      <c r="D35" s="169">
        <f t="shared" si="18"/>
        <v>292489</v>
      </c>
      <c r="E35" s="169">
        <f t="shared" si="18"/>
        <v>101230</v>
      </c>
      <c r="F35" s="169">
        <f t="shared" ref="F35" si="19">F27-SUM(F28:F34)</f>
        <v>288780</v>
      </c>
      <c r="G35" s="169">
        <f t="shared" si="18"/>
        <v>288780</v>
      </c>
      <c r="H35" s="169">
        <f t="shared" si="18"/>
        <v>328493</v>
      </c>
      <c r="I35" s="169">
        <f t="shared" si="18"/>
        <v>362206</v>
      </c>
      <c r="J35" s="171">
        <f t="shared" si="17"/>
        <v>0.10262927977156289</v>
      </c>
      <c r="K35" s="170">
        <f t="shared" si="14"/>
        <v>0.23835768182735073</v>
      </c>
      <c r="L35" s="168">
        <f>I35-H35</f>
        <v>33713</v>
      </c>
      <c r="M35" s="169">
        <f t="shared" si="16"/>
        <v>69717</v>
      </c>
      <c r="N35" s="170">
        <f t="shared" si="13"/>
        <v>7.4727888328427555E-2</v>
      </c>
    </row>
    <row r="36" spans="1:14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2"/>
      <c r="J36" s="152"/>
      <c r="K36" s="152"/>
      <c r="L36" s="152"/>
      <c r="M36" s="151"/>
      <c r="N36" s="151"/>
    </row>
    <row r="37" spans="1:14" x14ac:dyDescent="0.25">
      <c r="A37" s="1"/>
      <c r="B37" s="154" t="s">
        <v>68</v>
      </c>
      <c r="C37" s="176">
        <v>1200232</v>
      </c>
      <c r="D37" s="176">
        <v>1188723</v>
      </c>
      <c r="E37" s="176">
        <v>382043</v>
      </c>
      <c r="F37" s="176">
        <v>1092077</v>
      </c>
      <c r="G37" s="176">
        <v>1092077</v>
      </c>
      <c r="H37" s="176">
        <v>1177799</v>
      </c>
      <c r="I37" s="176">
        <v>1245078</v>
      </c>
      <c r="J37" s="177">
        <f>IFERROR(I37/H37-1,"-")</f>
        <v>5.7122649959797878E-2</v>
      </c>
      <c r="K37" s="177">
        <f>IFERROR(I37/D37-1,"-")</f>
        <v>4.7408016838237366E-2</v>
      </c>
      <c r="L37" s="176">
        <f>I37-H37</f>
        <v>67279</v>
      </c>
      <c r="M37" s="176">
        <f>I37-D37</f>
        <v>56355</v>
      </c>
      <c r="N37" s="177">
        <f t="shared" ref="N37:N49" si="20">I37/I$9</f>
        <v>0.25687605877368658</v>
      </c>
    </row>
    <row r="38" spans="1:14" x14ac:dyDescent="0.25">
      <c r="A38" s="1" t="s">
        <v>96</v>
      </c>
      <c r="B38" s="157" t="s">
        <v>97</v>
      </c>
      <c r="C38" s="158">
        <v>120104</v>
      </c>
      <c r="D38" s="158">
        <v>111701</v>
      </c>
      <c r="E38" s="158">
        <v>39466</v>
      </c>
      <c r="F38" s="158">
        <v>108654</v>
      </c>
      <c r="G38" s="158">
        <v>108654</v>
      </c>
      <c r="H38" s="158">
        <v>105007</v>
      </c>
      <c r="I38" s="158">
        <v>102258</v>
      </c>
      <c r="J38" s="160">
        <f>IFERROR(I38/H38-1,"-")</f>
        <v>-2.6179207100479052E-2</v>
      </c>
      <c r="K38" s="159">
        <f t="shared" ref="K38:K49" si="21">IFERROR(I38/D38-1,"-")</f>
        <v>-8.4538186766456858E-2</v>
      </c>
      <c r="L38" s="157">
        <f t="shared" ref="L38:L48" si="22">I38-H38</f>
        <v>-2749</v>
      </c>
      <c r="M38" s="158">
        <f t="shared" ref="M38:M49" si="23">I38-D38</f>
        <v>-9443</v>
      </c>
      <c r="N38" s="159">
        <f t="shared" si="20"/>
        <v>2.1097177862013174E-2</v>
      </c>
    </row>
    <row r="39" spans="1:14" x14ac:dyDescent="0.25">
      <c r="A39" s="161" t="s">
        <v>103</v>
      </c>
      <c r="B39" s="162" t="s">
        <v>103</v>
      </c>
      <c r="C39" s="163">
        <v>38835</v>
      </c>
      <c r="D39" s="163">
        <v>44390</v>
      </c>
      <c r="E39" s="163">
        <v>17920</v>
      </c>
      <c r="F39" s="163">
        <v>43342</v>
      </c>
      <c r="G39" s="163">
        <v>43342</v>
      </c>
      <c r="H39" s="163">
        <v>45406</v>
      </c>
      <c r="I39" s="163">
        <v>46459</v>
      </c>
      <c r="J39" s="165">
        <f>IFERROR(I39/H39-1,"-")</f>
        <v>2.3190767739946327E-2</v>
      </c>
      <c r="K39" s="164">
        <f t="shared" si="21"/>
        <v>4.660959675602605E-2</v>
      </c>
      <c r="L39" s="162">
        <f t="shared" si="22"/>
        <v>1053</v>
      </c>
      <c r="M39" s="163">
        <f t="shared" si="23"/>
        <v>2069</v>
      </c>
      <c r="N39" s="164">
        <f t="shared" si="20"/>
        <v>9.5851061656913889E-3</v>
      </c>
    </row>
    <row r="40" spans="1:14" x14ac:dyDescent="0.25">
      <c r="A40" s="161" t="s">
        <v>100</v>
      </c>
      <c r="B40" s="162" t="s">
        <v>100</v>
      </c>
      <c r="C40" s="163">
        <v>81269</v>
      </c>
      <c r="D40" s="163">
        <v>67311</v>
      </c>
      <c r="E40" s="163">
        <v>21546</v>
      </c>
      <c r="F40" s="163">
        <v>65312</v>
      </c>
      <c r="G40" s="163">
        <v>65312</v>
      </c>
      <c r="H40" s="163">
        <v>59601</v>
      </c>
      <c r="I40" s="163">
        <v>55799</v>
      </c>
      <c r="J40" s="165">
        <f>IFERROR(I40/H40-1,"-")</f>
        <v>-6.3790875992013607E-2</v>
      </c>
      <c r="K40" s="164">
        <f t="shared" si="21"/>
        <v>-0.1710270238148297</v>
      </c>
      <c r="L40" s="162">
        <f t="shared" si="22"/>
        <v>-3802</v>
      </c>
      <c r="M40" s="163">
        <f t="shared" si="23"/>
        <v>-11512</v>
      </c>
      <c r="N40" s="164">
        <f t="shared" si="20"/>
        <v>1.1512071696321785E-2</v>
      </c>
    </row>
    <row r="41" spans="1:14" x14ac:dyDescent="0.25">
      <c r="A41" s="1"/>
      <c r="B41" s="157" t="s">
        <v>107</v>
      </c>
      <c r="C41" s="158">
        <v>1080128</v>
      </c>
      <c r="D41" s="158">
        <v>1077022</v>
      </c>
      <c r="E41" s="158">
        <v>342577</v>
      </c>
      <c r="F41" s="158">
        <v>983423</v>
      </c>
      <c r="G41" s="158">
        <v>983423</v>
      </c>
      <c r="H41" s="158">
        <v>1072792</v>
      </c>
      <c r="I41" s="158">
        <v>1142820</v>
      </c>
      <c r="J41" s="160">
        <f>IFERROR(I41/H41-1,"-")</f>
        <v>6.5276400271441215E-2</v>
      </c>
      <c r="K41" s="159">
        <f t="shared" si="21"/>
        <v>6.1092531071788692E-2</v>
      </c>
      <c r="L41" s="157">
        <f t="shared" si="22"/>
        <v>70028</v>
      </c>
      <c r="M41" s="158">
        <f t="shared" si="23"/>
        <v>65798</v>
      </c>
      <c r="N41" s="159">
        <f t="shared" si="20"/>
        <v>0.2357788809116734</v>
      </c>
    </row>
    <row r="42" spans="1:14" s="56" customFormat="1" x14ac:dyDescent="0.25">
      <c r="B42" s="162" t="s">
        <v>110</v>
      </c>
      <c r="C42" s="163">
        <v>568133</v>
      </c>
      <c r="D42" s="163">
        <v>605142</v>
      </c>
      <c r="E42" s="163">
        <v>153858</v>
      </c>
      <c r="F42" s="163">
        <v>514059</v>
      </c>
      <c r="G42" s="163">
        <v>514059</v>
      </c>
      <c r="H42" s="163">
        <v>574197</v>
      </c>
      <c r="I42" s="163">
        <v>622655</v>
      </c>
      <c r="J42" s="165">
        <f t="shared" ref="J42:J49" si="24">IFERROR(I42/H42-1,"-")</f>
        <v>8.4392638763351346E-2</v>
      </c>
      <c r="K42" s="164">
        <f t="shared" si="21"/>
        <v>2.8940314835195657E-2</v>
      </c>
      <c r="L42" s="162">
        <f t="shared" si="22"/>
        <v>48458</v>
      </c>
      <c r="M42" s="163">
        <f t="shared" si="23"/>
        <v>17513</v>
      </c>
      <c r="N42" s="164">
        <f t="shared" si="20"/>
        <v>0.12846196172105667</v>
      </c>
    </row>
    <row r="43" spans="1:14" s="56" customFormat="1" x14ac:dyDescent="0.25">
      <c r="B43" s="162" t="s">
        <v>113</v>
      </c>
      <c r="C43" s="163">
        <v>67273</v>
      </c>
      <c r="D43" s="163">
        <v>48943</v>
      </c>
      <c r="E43" s="163">
        <v>16868</v>
      </c>
      <c r="F43" s="163">
        <v>32483</v>
      </c>
      <c r="G43" s="163">
        <v>32483</v>
      </c>
      <c r="H43" s="163">
        <v>38538</v>
      </c>
      <c r="I43" s="163">
        <v>37501</v>
      </c>
      <c r="J43" s="165">
        <f t="shared" si="24"/>
        <v>-2.6908505890290146E-2</v>
      </c>
      <c r="K43" s="164">
        <f t="shared" si="21"/>
        <v>-0.23378215475144559</v>
      </c>
      <c r="L43" s="162">
        <f t="shared" si="22"/>
        <v>-1037</v>
      </c>
      <c r="M43" s="163">
        <f t="shared" si="23"/>
        <v>-11442</v>
      </c>
      <c r="N43" s="164">
        <f t="shared" si="20"/>
        <v>7.736952287384421E-3</v>
      </c>
    </row>
    <row r="44" spans="1:14" x14ac:dyDescent="0.25">
      <c r="A44" s="1"/>
      <c r="B44" s="162" t="s">
        <v>116</v>
      </c>
      <c r="C44" s="163">
        <v>22300</v>
      </c>
      <c r="D44" s="163">
        <v>22209</v>
      </c>
      <c r="E44" s="163">
        <v>8537</v>
      </c>
      <c r="F44" s="163">
        <v>23461</v>
      </c>
      <c r="G44" s="163">
        <v>23461</v>
      </c>
      <c r="H44" s="163">
        <v>26431</v>
      </c>
      <c r="I44" s="163">
        <v>27080</v>
      </c>
      <c r="J44" s="165">
        <f t="shared" si="24"/>
        <v>2.4554500397260703E-2</v>
      </c>
      <c r="K44" s="164">
        <f t="shared" si="21"/>
        <v>0.2193254986717097</v>
      </c>
      <c r="L44" s="162">
        <f t="shared" si="22"/>
        <v>649</v>
      </c>
      <c r="M44" s="163">
        <f t="shared" si="23"/>
        <v>4871</v>
      </c>
      <c r="N44" s="164">
        <f t="shared" si="20"/>
        <v>5.5869621594722835E-3</v>
      </c>
    </row>
    <row r="45" spans="1:14" x14ac:dyDescent="0.25">
      <c r="A45" s="1"/>
      <c r="B45" s="162" t="s">
        <v>123</v>
      </c>
      <c r="C45" s="163">
        <v>53930</v>
      </c>
      <c r="D45" s="163">
        <v>52093</v>
      </c>
      <c r="E45" s="163">
        <v>15231</v>
      </c>
      <c r="F45" s="163">
        <v>56761</v>
      </c>
      <c r="G45" s="163">
        <v>56761</v>
      </c>
      <c r="H45" s="163">
        <v>53124</v>
      </c>
      <c r="I45" s="163">
        <v>54019</v>
      </c>
      <c r="J45" s="165">
        <f t="shared" si="24"/>
        <v>1.6847375950606036E-2</v>
      </c>
      <c r="K45" s="164">
        <f t="shared" si="21"/>
        <v>3.6972337934079391E-2</v>
      </c>
      <c r="L45" s="162">
        <f t="shared" si="22"/>
        <v>895</v>
      </c>
      <c r="M45" s="163">
        <f t="shared" si="23"/>
        <v>1926</v>
      </c>
      <c r="N45" s="164">
        <f t="shared" si="20"/>
        <v>1.1144834154081731E-2</v>
      </c>
    </row>
    <row r="46" spans="1:14" x14ac:dyDescent="0.25">
      <c r="A46" s="1"/>
      <c r="B46" s="162" t="s">
        <v>119</v>
      </c>
      <c r="C46" s="163">
        <v>38765</v>
      </c>
      <c r="D46" s="163">
        <v>36621</v>
      </c>
      <c r="E46" s="163">
        <v>16055</v>
      </c>
      <c r="F46" s="163">
        <v>33710</v>
      </c>
      <c r="G46" s="163">
        <v>33710</v>
      </c>
      <c r="H46" s="163">
        <v>39211</v>
      </c>
      <c r="I46" s="163">
        <v>41026</v>
      </c>
      <c r="J46" s="165">
        <f t="shared" si="24"/>
        <v>4.6288031419754683E-2</v>
      </c>
      <c r="K46" s="164">
        <f t="shared" si="21"/>
        <v>0.1202861745992736</v>
      </c>
      <c r="L46" s="162">
        <f t="shared" si="22"/>
        <v>1815</v>
      </c>
      <c r="M46" s="163">
        <f t="shared" si="23"/>
        <v>4405</v>
      </c>
      <c r="N46" s="164">
        <f t="shared" si="20"/>
        <v>8.4642064089553142E-3</v>
      </c>
    </row>
    <row r="47" spans="1:14" x14ac:dyDescent="0.25">
      <c r="A47" s="1"/>
      <c r="B47" s="162" t="s">
        <v>128</v>
      </c>
      <c r="C47" s="163">
        <v>22473</v>
      </c>
      <c r="D47" s="163">
        <v>23435</v>
      </c>
      <c r="E47" s="163">
        <v>12205</v>
      </c>
      <c r="F47" s="163">
        <v>17977</v>
      </c>
      <c r="G47" s="163">
        <v>17977</v>
      </c>
      <c r="H47" s="163">
        <v>19532</v>
      </c>
      <c r="I47" s="163">
        <v>18549</v>
      </c>
      <c r="J47" s="165">
        <f t="shared" si="24"/>
        <v>-5.032766741757122E-2</v>
      </c>
      <c r="K47" s="164">
        <f t="shared" si="21"/>
        <v>-0.20849157243439298</v>
      </c>
      <c r="L47" s="162">
        <f t="shared" si="22"/>
        <v>-983</v>
      </c>
      <c r="M47" s="163">
        <f t="shared" si="23"/>
        <v>-4886</v>
      </c>
      <c r="N47" s="164">
        <f t="shared" si="20"/>
        <v>3.8269040286577323E-3</v>
      </c>
    </row>
    <row r="48" spans="1:14" x14ac:dyDescent="0.25">
      <c r="A48" s="161" t="s">
        <v>144</v>
      </c>
      <c r="B48" s="162" t="s">
        <v>131</v>
      </c>
      <c r="C48" s="163">
        <v>37575</v>
      </c>
      <c r="D48" s="163">
        <v>33102</v>
      </c>
      <c r="E48" s="163">
        <v>20242</v>
      </c>
      <c r="F48" s="163">
        <v>15210</v>
      </c>
      <c r="G48" s="163">
        <v>15210</v>
      </c>
      <c r="H48" s="163">
        <v>19214</v>
      </c>
      <c r="I48" s="163">
        <v>20101</v>
      </c>
      <c r="J48" s="165">
        <f t="shared" si="24"/>
        <v>4.6164255230561002E-2</v>
      </c>
      <c r="K48" s="164">
        <f t="shared" si="21"/>
        <v>-0.39275572472962361</v>
      </c>
      <c r="L48" s="162">
        <f t="shared" si="22"/>
        <v>887</v>
      </c>
      <c r="M48" s="163">
        <f t="shared" si="23"/>
        <v>-13001</v>
      </c>
      <c r="N48" s="164">
        <f t="shared" si="20"/>
        <v>4.1471021553749028E-3</v>
      </c>
    </row>
    <row r="49" spans="1:14" x14ac:dyDescent="0.25">
      <c r="A49" s="167" t="s">
        <v>145</v>
      </c>
      <c r="B49" s="168" t="s">
        <v>145</v>
      </c>
      <c r="C49" s="169">
        <f t="shared" ref="C49:I49" si="25">C41-SUM(C42:C48)</f>
        <v>269679</v>
      </c>
      <c r="D49" s="169">
        <f t="shared" si="25"/>
        <v>255477</v>
      </c>
      <c r="E49" s="169">
        <f t="shared" si="25"/>
        <v>99581</v>
      </c>
      <c r="F49" s="169">
        <f t="shared" ref="F49" si="26">F41-SUM(F42:F48)</f>
        <v>289762</v>
      </c>
      <c r="G49" s="169">
        <f t="shared" si="25"/>
        <v>289762</v>
      </c>
      <c r="H49" s="169">
        <f t="shared" si="25"/>
        <v>302545</v>
      </c>
      <c r="I49" s="169">
        <f t="shared" si="25"/>
        <v>321889</v>
      </c>
      <c r="J49" s="171">
        <f t="shared" si="24"/>
        <v>6.3937596060090307E-2</v>
      </c>
      <c r="K49" s="170">
        <f t="shared" si="21"/>
        <v>0.25995295075486258</v>
      </c>
      <c r="L49" s="168">
        <f>I49-H49</f>
        <v>19344</v>
      </c>
      <c r="M49" s="169">
        <f t="shared" si="23"/>
        <v>66412</v>
      </c>
      <c r="N49" s="170">
        <f t="shared" si="20"/>
        <v>6.6409957996690319E-2</v>
      </c>
    </row>
    <row r="50" spans="1:14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2"/>
      <c r="J50" s="152"/>
      <c r="K50" s="152"/>
      <c r="L50" s="152"/>
      <c r="M50" s="151"/>
      <c r="N50" s="151"/>
    </row>
    <row r="51" spans="1:14" x14ac:dyDescent="0.25">
      <c r="A51" s="1"/>
      <c r="B51" s="154" t="s">
        <v>68</v>
      </c>
      <c r="C51" s="176">
        <v>39103</v>
      </c>
      <c r="D51" s="176">
        <v>37865</v>
      </c>
      <c r="E51" s="176">
        <v>13314</v>
      </c>
      <c r="F51" s="176">
        <v>28629</v>
      </c>
      <c r="G51" s="176">
        <v>28629</v>
      </c>
      <c r="H51" s="176">
        <v>39892</v>
      </c>
      <c r="I51" s="176">
        <v>35375</v>
      </c>
      <c r="J51" s="177">
        <f>IFERROR(I51/H51-1,"-")</f>
        <v>-0.11323072295197034</v>
      </c>
      <c r="K51" s="177">
        <f>IFERROR(I51/D51-1,"-")</f>
        <v>-6.5759936616928583E-2</v>
      </c>
      <c r="L51" s="176">
        <f>I51-H51</f>
        <v>-4517</v>
      </c>
      <c r="M51" s="176">
        <f>I51-D51</f>
        <v>-2490</v>
      </c>
      <c r="N51" s="177">
        <f t="shared" ref="N51:N63" si="27">I51/I$9</f>
        <v>7.2983303689561317E-3</v>
      </c>
    </row>
    <row r="52" spans="1:14" x14ac:dyDescent="0.25">
      <c r="A52" s="1" t="s">
        <v>96</v>
      </c>
      <c r="B52" s="157" t="s">
        <v>97</v>
      </c>
      <c r="C52" s="158">
        <v>9713</v>
      </c>
      <c r="D52" s="158">
        <v>8966</v>
      </c>
      <c r="E52" s="158">
        <v>2278</v>
      </c>
      <c r="F52" s="158">
        <v>4513</v>
      </c>
      <c r="G52" s="158">
        <v>4513</v>
      </c>
      <c r="H52" s="158">
        <v>16849</v>
      </c>
      <c r="I52" s="158">
        <v>9052</v>
      </c>
      <c r="J52" s="160">
        <f>IFERROR(I52/H52-1,"-")</f>
        <v>-0.46275743367558908</v>
      </c>
      <c r="K52" s="159">
        <f t="shared" ref="K52:K63" si="28">IFERROR(I52/D52-1,"-")</f>
        <v>9.5917912112424286E-3</v>
      </c>
      <c r="L52" s="157">
        <f t="shared" ref="L52:L62" si="29">I52-H52</f>
        <v>-7797</v>
      </c>
      <c r="M52" s="158">
        <f t="shared" ref="M52:M63" si="30">I52-D52</f>
        <v>86</v>
      </c>
      <c r="N52" s="159">
        <f t="shared" si="27"/>
        <v>1.8675473215488594E-3</v>
      </c>
    </row>
    <row r="53" spans="1:14" x14ac:dyDescent="0.25">
      <c r="A53" s="161" t="s">
        <v>103</v>
      </c>
      <c r="B53" s="162" t="s">
        <v>103</v>
      </c>
      <c r="C53" s="163">
        <v>6164</v>
      </c>
      <c r="D53" s="163">
        <v>5174</v>
      </c>
      <c r="E53" s="163">
        <v>1633</v>
      </c>
      <c r="F53" s="163">
        <v>2216</v>
      </c>
      <c r="G53" s="163">
        <v>2216</v>
      </c>
      <c r="H53" s="163">
        <v>12509</v>
      </c>
      <c r="I53" s="163">
        <v>6046</v>
      </c>
      <c r="J53" s="165">
        <f>IFERROR(I53/H53-1,"-")</f>
        <v>-0.51666799904069072</v>
      </c>
      <c r="K53" s="164">
        <f t="shared" si="28"/>
        <v>0.16853498260533439</v>
      </c>
      <c r="L53" s="162">
        <f t="shared" si="29"/>
        <v>-6463</v>
      </c>
      <c r="M53" s="163">
        <f t="shared" si="30"/>
        <v>872</v>
      </c>
      <c r="N53" s="164">
        <f t="shared" si="27"/>
        <v>1.2473697642603186E-3</v>
      </c>
    </row>
    <row r="54" spans="1:14" x14ac:dyDescent="0.25">
      <c r="A54" s="161" t="s">
        <v>100</v>
      </c>
      <c r="B54" s="162" t="s">
        <v>100</v>
      </c>
      <c r="C54" s="163">
        <v>3549</v>
      </c>
      <c r="D54" s="163">
        <v>3792</v>
      </c>
      <c r="E54" s="163">
        <v>645</v>
      </c>
      <c r="F54" s="163">
        <v>2297</v>
      </c>
      <c r="G54" s="163">
        <v>2297</v>
      </c>
      <c r="H54" s="163">
        <v>4340</v>
      </c>
      <c r="I54" s="163">
        <v>3006</v>
      </c>
      <c r="J54" s="165">
        <f>IFERROR(I54/H54-1,"-")</f>
        <v>-0.30737327188940089</v>
      </c>
      <c r="K54" s="164">
        <f t="shared" si="28"/>
        <v>-0.20727848101265822</v>
      </c>
      <c r="L54" s="162">
        <f t="shared" si="29"/>
        <v>-1334</v>
      </c>
      <c r="M54" s="163">
        <f t="shared" si="30"/>
        <v>-786</v>
      </c>
      <c r="N54" s="164">
        <f t="shared" si="27"/>
        <v>6.201775572885408E-4</v>
      </c>
    </row>
    <row r="55" spans="1:14" x14ac:dyDescent="0.25">
      <c r="A55" s="1"/>
      <c r="B55" s="157" t="s">
        <v>107</v>
      </c>
      <c r="C55" s="158">
        <v>29390</v>
      </c>
      <c r="D55" s="158">
        <v>28899</v>
      </c>
      <c r="E55" s="158">
        <v>11036</v>
      </c>
      <c r="F55" s="158">
        <v>24116</v>
      </c>
      <c r="G55" s="158">
        <v>24116</v>
      </c>
      <c r="H55" s="158">
        <v>23043</v>
      </c>
      <c r="I55" s="158">
        <v>26323</v>
      </c>
      <c r="J55" s="160">
        <f>IFERROR(I55/H55-1,"-")</f>
        <v>0.14234257692140773</v>
      </c>
      <c r="K55" s="159">
        <f t="shared" si="28"/>
        <v>-8.9138032457870553E-2</v>
      </c>
      <c r="L55" s="157">
        <f t="shared" si="29"/>
        <v>3280</v>
      </c>
      <c r="M55" s="158">
        <f t="shared" si="30"/>
        <v>-2576</v>
      </c>
      <c r="N55" s="159">
        <f t="shared" si="27"/>
        <v>5.4307830474072723E-3</v>
      </c>
    </row>
    <row r="56" spans="1:14" s="56" customFormat="1" x14ac:dyDescent="0.25">
      <c r="B56" s="162" t="s">
        <v>110</v>
      </c>
      <c r="C56" s="163">
        <v>8634</v>
      </c>
      <c r="D56" s="163">
        <v>9134</v>
      </c>
      <c r="E56" s="163">
        <v>3687</v>
      </c>
      <c r="F56" s="163">
        <v>8924</v>
      </c>
      <c r="G56" s="163">
        <v>8924</v>
      </c>
      <c r="H56" s="163">
        <v>7779</v>
      </c>
      <c r="I56" s="163">
        <v>9591</v>
      </c>
      <c r="J56" s="165">
        <f t="shared" ref="J56:J63" si="31">IFERROR(I56/H56-1,"-")</f>
        <v>0.23293482452757419</v>
      </c>
      <c r="K56" s="164">
        <f t="shared" si="28"/>
        <v>5.0032844317932978E-2</v>
      </c>
      <c r="L56" s="162">
        <f t="shared" si="29"/>
        <v>1812</v>
      </c>
      <c r="M56" s="163">
        <f t="shared" si="30"/>
        <v>457</v>
      </c>
      <c r="N56" s="164">
        <f t="shared" si="27"/>
        <v>1.9787501503507636E-3</v>
      </c>
    </row>
    <row r="57" spans="1:14" s="56" customFormat="1" x14ac:dyDescent="0.25">
      <c r="B57" s="162" t="s">
        <v>113</v>
      </c>
      <c r="C57" s="163">
        <v>9797</v>
      </c>
      <c r="D57" s="163">
        <v>7776</v>
      </c>
      <c r="E57" s="163">
        <v>2846</v>
      </c>
      <c r="F57" s="163">
        <v>5361</v>
      </c>
      <c r="G57" s="163">
        <v>5361</v>
      </c>
      <c r="H57" s="163">
        <v>4085</v>
      </c>
      <c r="I57" s="163">
        <v>5197</v>
      </c>
      <c r="J57" s="165">
        <f t="shared" si="31"/>
        <v>0.27221542227662177</v>
      </c>
      <c r="K57" s="164">
        <f t="shared" si="28"/>
        <v>-0.33166152263374482</v>
      </c>
      <c r="L57" s="162">
        <f t="shared" si="29"/>
        <v>1112</v>
      </c>
      <c r="M57" s="163">
        <f t="shared" si="30"/>
        <v>-2579</v>
      </c>
      <c r="N57" s="164">
        <f t="shared" si="27"/>
        <v>1.0722098354053714E-3</v>
      </c>
    </row>
    <row r="58" spans="1:14" x14ac:dyDescent="0.25">
      <c r="A58" s="1"/>
      <c r="B58" s="162" t="s">
        <v>116</v>
      </c>
      <c r="C58" s="163">
        <v>1724</v>
      </c>
      <c r="D58" s="163">
        <v>1942</v>
      </c>
      <c r="E58" s="163">
        <v>528</v>
      </c>
      <c r="F58" s="163">
        <v>1901</v>
      </c>
      <c r="G58" s="163">
        <v>1901</v>
      </c>
      <c r="H58" s="163">
        <v>2208</v>
      </c>
      <c r="I58" s="163">
        <v>1788</v>
      </c>
      <c r="J58" s="165">
        <f t="shared" si="31"/>
        <v>-0.19021739130434778</v>
      </c>
      <c r="K58" s="164">
        <f t="shared" si="28"/>
        <v>-7.9299691040164766E-2</v>
      </c>
      <c r="L58" s="162">
        <f t="shared" si="29"/>
        <v>-420</v>
      </c>
      <c r="M58" s="163">
        <f t="shared" si="30"/>
        <v>-154</v>
      </c>
      <c r="N58" s="164">
        <f t="shared" si="27"/>
        <v>3.6888804804787459E-4</v>
      </c>
    </row>
    <row r="59" spans="1:14" x14ac:dyDescent="0.25">
      <c r="A59" s="1"/>
      <c r="B59" s="162" t="s">
        <v>123</v>
      </c>
      <c r="C59" s="163">
        <v>520</v>
      </c>
      <c r="D59" s="163">
        <v>686</v>
      </c>
      <c r="E59" s="163">
        <v>258</v>
      </c>
      <c r="F59" s="163">
        <v>649</v>
      </c>
      <c r="G59" s="163">
        <v>649</v>
      </c>
      <c r="H59" s="163">
        <v>489</v>
      </c>
      <c r="I59" s="163">
        <v>873</v>
      </c>
      <c r="J59" s="165">
        <f t="shared" si="31"/>
        <v>0.78527607361963181</v>
      </c>
      <c r="K59" s="164">
        <f t="shared" si="28"/>
        <v>0.27259475218658902</v>
      </c>
      <c r="L59" s="162">
        <f t="shared" si="29"/>
        <v>384</v>
      </c>
      <c r="M59" s="163">
        <f t="shared" si="30"/>
        <v>187</v>
      </c>
      <c r="N59" s="164">
        <f t="shared" si="27"/>
        <v>1.8011144627840857E-4</v>
      </c>
    </row>
    <row r="60" spans="1:14" x14ac:dyDescent="0.25">
      <c r="A60" s="1"/>
      <c r="B60" s="162" t="s">
        <v>119</v>
      </c>
      <c r="C60" s="163">
        <v>554</v>
      </c>
      <c r="D60" s="163">
        <v>668</v>
      </c>
      <c r="E60" s="163">
        <v>239</v>
      </c>
      <c r="F60" s="163">
        <v>583</v>
      </c>
      <c r="G60" s="163">
        <v>583</v>
      </c>
      <c r="H60" s="163">
        <v>511</v>
      </c>
      <c r="I60" s="163">
        <v>569</v>
      </c>
      <c r="J60" s="165">
        <f t="shared" si="31"/>
        <v>0.11350293542074374</v>
      </c>
      <c r="K60" s="164">
        <f t="shared" si="28"/>
        <v>-0.14820359281437123</v>
      </c>
      <c r="L60" s="162">
        <f t="shared" si="29"/>
        <v>58</v>
      </c>
      <c r="M60" s="163">
        <f t="shared" si="30"/>
        <v>-99</v>
      </c>
      <c r="N60" s="164">
        <f t="shared" si="27"/>
        <v>1.1739222558123078E-4</v>
      </c>
    </row>
    <row r="61" spans="1:14" x14ac:dyDescent="0.25">
      <c r="A61" s="1"/>
      <c r="B61" s="162" t="s">
        <v>128</v>
      </c>
      <c r="C61" s="163">
        <v>279</v>
      </c>
      <c r="D61" s="163">
        <v>203</v>
      </c>
      <c r="E61" s="163">
        <v>147</v>
      </c>
      <c r="F61" s="163">
        <v>76</v>
      </c>
      <c r="G61" s="163">
        <v>76</v>
      </c>
      <c r="H61" s="163">
        <v>182</v>
      </c>
      <c r="I61" s="163">
        <v>111</v>
      </c>
      <c r="J61" s="165">
        <f t="shared" si="31"/>
        <v>-0.39010989010989006</v>
      </c>
      <c r="K61" s="164">
        <f t="shared" si="28"/>
        <v>-0.45320197044334976</v>
      </c>
      <c r="L61" s="162">
        <f t="shared" si="29"/>
        <v>-71</v>
      </c>
      <c r="M61" s="163">
        <f t="shared" si="30"/>
        <v>-92</v>
      </c>
      <c r="N61" s="164">
        <f t="shared" si="27"/>
        <v>2.290076808350899E-5</v>
      </c>
    </row>
    <row r="62" spans="1:14" x14ac:dyDescent="0.25">
      <c r="A62" s="161" t="s">
        <v>144</v>
      </c>
      <c r="B62" s="162" t="s">
        <v>131</v>
      </c>
      <c r="C62" s="163">
        <v>332</v>
      </c>
      <c r="D62" s="163">
        <v>347</v>
      </c>
      <c r="E62" s="163">
        <v>253</v>
      </c>
      <c r="F62" s="163">
        <v>103</v>
      </c>
      <c r="G62" s="163">
        <v>103</v>
      </c>
      <c r="H62" s="163">
        <v>161</v>
      </c>
      <c r="I62" s="163">
        <v>107</v>
      </c>
      <c r="J62" s="165">
        <f t="shared" si="31"/>
        <v>-0.3354037267080745</v>
      </c>
      <c r="K62" s="164">
        <f t="shared" si="28"/>
        <v>-0.69164265129682989</v>
      </c>
      <c r="L62" s="162">
        <f t="shared" si="29"/>
        <v>-54</v>
      </c>
      <c r="M62" s="163">
        <f t="shared" si="30"/>
        <v>-240</v>
      </c>
      <c r="N62" s="164">
        <f t="shared" si="27"/>
        <v>2.2075515179598757E-5</v>
      </c>
    </row>
    <row r="63" spans="1:14" x14ac:dyDescent="0.25">
      <c r="A63" s="167" t="s">
        <v>145</v>
      </c>
      <c r="B63" s="168" t="s">
        <v>145</v>
      </c>
      <c r="C63" s="169">
        <f t="shared" ref="C63:I63" si="32">C55-SUM(C56:C62)</f>
        <v>7550</v>
      </c>
      <c r="D63" s="169">
        <f t="shared" si="32"/>
        <v>8143</v>
      </c>
      <c r="E63" s="169">
        <f t="shared" si="32"/>
        <v>3078</v>
      </c>
      <c r="F63" s="169">
        <f t="shared" ref="F63" si="33">F55-SUM(F56:F62)</f>
        <v>6519</v>
      </c>
      <c r="G63" s="169">
        <f t="shared" si="32"/>
        <v>6519</v>
      </c>
      <c r="H63" s="169">
        <f t="shared" si="32"/>
        <v>7628</v>
      </c>
      <c r="I63" s="169">
        <f t="shared" si="32"/>
        <v>8087</v>
      </c>
      <c r="J63" s="171">
        <f t="shared" si="31"/>
        <v>6.0173046670162655E-2</v>
      </c>
      <c r="K63" s="170">
        <f t="shared" si="28"/>
        <v>-6.8770723320643601E-3</v>
      </c>
      <c r="L63" s="168">
        <f>I63-H63</f>
        <v>459</v>
      </c>
      <c r="M63" s="169">
        <f t="shared" si="30"/>
        <v>-56</v>
      </c>
      <c r="N63" s="170">
        <f t="shared" si="27"/>
        <v>1.6684550584805155E-3</v>
      </c>
    </row>
    <row r="64" spans="1:14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2"/>
      <c r="J64" s="152"/>
      <c r="K64" s="152"/>
      <c r="L64" s="152"/>
      <c r="M64" s="151"/>
      <c r="N64" s="151"/>
    </row>
    <row r="65" spans="1:14" x14ac:dyDescent="0.25">
      <c r="A65" s="1"/>
      <c r="B65" s="154" t="s">
        <v>68</v>
      </c>
      <c r="C65" s="176">
        <v>123139</v>
      </c>
      <c r="D65" s="176">
        <v>120888</v>
      </c>
      <c r="E65" s="176">
        <v>43485</v>
      </c>
      <c r="F65" s="176">
        <v>138765</v>
      </c>
      <c r="G65" s="176">
        <v>138765</v>
      </c>
      <c r="H65" s="176">
        <v>159652</v>
      </c>
      <c r="I65" s="176">
        <v>203839</v>
      </c>
      <c r="J65" s="177">
        <f>IFERROR(I65/H65-1,"-")</f>
        <v>0.27677072632976718</v>
      </c>
      <c r="K65" s="177">
        <f>IFERROR(I65/D65-1,"-")</f>
        <v>0.68618059691615385</v>
      </c>
      <c r="L65" s="176">
        <f>I65-H65</f>
        <v>44187</v>
      </c>
      <c r="M65" s="176">
        <f>I65-D65</f>
        <v>82951</v>
      </c>
      <c r="N65" s="177">
        <f t="shared" ref="N65:N77" si="34">I65/I$9</f>
        <v>4.2054681670039541E-2</v>
      </c>
    </row>
    <row r="66" spans="1:14" x14ac:dyDescent="0.25">
      <c r="A66" s="1" t="s">
        <v>96</v>
      </c>
      <c r="B66" s="157" t="s">
        <v>97</v>
      </c>
      <c r="C66" s="158">
        <v>31963</v>
      </c>
      <c r="D66" s="158">
        <v>37171</v>
      </c>
      <c r="E66" s="158">
        <v>18691</v>
      </c>
      <c r="F66" s="158">
        <v>31895</v>
      </c>
      <c r="G66" s="158">
        <v>31895</v>
      </c>
      <c r="H66" s="158">
        <v>43184</v>
      </c>
      <c r="I66" s="158">
        <v>54270</v>
      </c>
      <c r="J66" s="160">
        <f>IFERROR(I66/H66-1,"-")</f>
        <v>0.25671545016672837</v>
      </c>
      <c r="K66" s="159">
        <f t="shared" ref="K66:K77" si="35">IFERROR(I66/D66-1,"-")</f>
        <v>0.46000914691560624</v>
      </c>
      <c r="L66" s="157">
        <f t="shared" ref="L66:L76" si="36">I66-H66</f>
        <v>11086</v>
      </c>
      <c r="M66" s="158">
        <f t="shared" ref="M66:M77" si="37">I66-D66</f>
        <v>17099</v>
      </c>
      <c r="N66" s="159">
        <f t="shared" si="34"/>
        <v>1.1196618773802099E-2</v>
      </c>
    </row>
    <row r="67" spans="1:14" x14ac:dyDescent="0.25">
      <c r="A67" s="161" t="s">
        <v>103</v>
      </c>
      <c r="B67" s="162" t="s">
        <v>103</v>
      </c>
      <c r="C67" s="163">
        <v>17869</v>
      </c>
      <c r="D67" s="163">
        <v>19872</v>
      </c>
      <c r="E67" s="163">
        <v>6598</v>
      </c>
      <c r="F67" s="163">
        <v>24228</v>
      </c>
      <c r="G67" s="163">
        <v>24228</v>
      </c>
      <c r="H67" s="163">
        <v>30399</v>
      </c>
      <c r="I67" s="163">
        <v>32812</v>
      </c>
      <c r="J67" s="165">
        <f>IFERROR(I67/H67-1,"-")</f>
        <v>7.9377611105628576E-2</v>
      </c>
      <c r="K67" s="164">
        <f t="shared" si="35"/>
        <v>0.65116747181964563</v>
      </c>
      <c r="L67" s="162">
        <f t="shared" si="36"/>
        <v>2413</v>
      </c>
      <c r="M67" s="163">
        <f t="shared" si="37"/>
        <v>12940</v>
      </c>
      <c r="N67" s="164">
        <f t="shared" si="34"/>
        <v>6.7695495707756487E-3</v>
      </c>
    </row>
    <row r="68" spans="1:14" x14ac:dyDescent="0.25">
      <c r="A68" s="161" t="s">
        <v>100</v>
      </c>
      <c r="B68" s="162" t="s">
        <v>100</v>
      </c>
      <c r="C68" s="163">
        <v>14094</v>
      </c>
      <c r="D68" s="163">
        <v>17299</v>
      </c>
      <c r="E68" s="163">
        <v>12093</v>
      </c>
      <c r="F68" s="163">
        <v>7667</v>
      </c>
      <c r="G68" s="163">
        <v>7667</v>
      </c>
      <c r="H68" s="163">
        <v>12785</v>
      </c>
      <c r="I68" s="163">
        <v>21458</v>
      </c>
      <c r="J68" s="165">
        <f>IFERROR(I68/H68-1,"-")</f>
        <v>0.67837309346890895</v>
      </c>
      <c r="K68" s="164">
        <f t="shared" si="35"/>
        <v>0.2404185213018093</v>
      </c>
      <c r="L68" s="162">
        <f t="shared" si="36"/>
        <v>8673</v>
      </c>
      <c r="M68" s="163">
        <f t="shared" si="37"/>
        <v>4159</v>
      </c>
      <c r="N68" s="164">
        <f t="shared" si="34"/>
        <v>4.4270692030264503E-3</v>
      </c>
    </row>
    <row r="69" spans="1:14" x14ac:dyDescent="0.25">
      <c r="A69" s="1"/>
      <c r="B69" s="157" t="s">
        <v>107</v>
      </c>
      <c r="C69" s="158">
        <v>91176</v>
      </c>
      <c r="D69" s="158">
        <v>83717</v>
      </c>
      <c r="E69" s="158">
        <v>24794</v>
      </c>
      <c r="F69" s="158">
        <v>106870</v>
      </c>
      <c r="G69" s="158">
        <v>106870</v>
      </c>
      <c r="H69" s="158">
        <v>116468</v>
      </c>
      <c r="I69" s="158">
        <v>149569</v>
      </c>
      <c r="J69" s="160">
        <f>IFERROR(I69/H69-1,"-")</f>
        <v>0.28420682075763293</v>
      </c>
      <c r="K69" s="159">
        <f t="shared" si="35"/>
        <v>0.78660248217207984</v>
      </c>
      <c r="L69" s="157">
        <f t="shared" si="36"/>
        <v>33101</v>
      </c>
      <c r="M69" s="158">
        <f t="shared" si="37"/>
        <v>65852</v>
      </c>
      <c r="N69" s="159">
        <f t="shared" si="34"/>
        <v>3.0858062896237444E-2</v>
      </c>
    </row>
    <row r="70" spans="1:14" s="56" customFormat="1" x14ac:dyDescent="0.25">
      <c r="B70" s="162" t="s">
        <v>110</v>
      </c>
      <c r="C70" s="163">
        <v>41976</v>
      </c>
      <c r="D70" s="163">
        <v>36607</v>
      </c>
      <c r="E70" s="163">
        <v>9459</v>
      </c>
      <c r="F70" s="163">
        <v>51047</v>
      </c>
      <c r="G70" s="163">
        <v>51047</v>
      </c>
      <c r="H70" s="163">
        <v>43634</v>
      </c>
      <c r="I70" s="163">
        <v>65010</v>
      </c>
      <c r="J70" s="165">
        <f t="shared" ref="J70:J77" si="38">IFERROR(I70/H70-1,"-")</f>
        <v>0.48989320254847146</v>
      </c>
      <c r="K70" s="164">
        <f t="shared" si="35"/>
        <v>0.77588985713114988</v>
      </c>
      <c r="L70" s="162">
        <f t="shared" si="36"/>
        <v>21376</v>
      </c>
      <c r="M70" s="163">
        <f t="shared" si="37"/>
        <v>28403</v>
      </c>
      <c r="N70" s="164">
        <f t="shared" si="34"/>
        <v>1.3412422820801077E-2</v>
      </c>
    </row>
    <row r="71" spans="1:14" s="56" customFormat="1" x14ac:dyDescent="0.25">
      <c r="B71" s="162" t="s">
        <v>113</v>
      </c>
      <c r="C71" s="163">
        <v>11957</v>
      </c>
      <c r="D71" s="163">
        <v>10194</v>
      </c>
      <c r="E71" s="163">
        <v>3155</v>
      </c>
      <c r="F71" s="163">
        <v>7183</v>
      </c>
      <c r="G71" s="163">
        <v>7183</v>
      </c>
      <c r="H71" s="163">
        <v>8579</v>
      </c>
      <c r="I71" s="163">
        <v>8544</v>
      </c>
      <c r="J71" s="165">
        <f t="shared" si="38"/>
        <v>-4.0797295722112548E-3</v>
      </c>
      <c r="K71" s="164">
        <f t="shared" si="35"/>
        <v>-0.16185991759858742</v>
      </c>
      <c r="L71" s="162">
        <f t="shared" si="36"/>
        <v>-35</v>
      </c>
      <c r="M71" s="163">
        <f t="shared" si="37"/>
        <v>-1650</v>
      </c>
      <c r="N71" s="164">
        <f t="shared" si="34"/>
        <v>1.7627402027522597E-3</v>
      </c>
    </row>
    <row r="72" spans="1:14" x14ac:dyDescent="0.25">
      <c r="A72" s="1"/>
      <c r="B72" s="162" t="s">
        <v>116</v>
      </c>
      <c r="C72" s="163">
        <v>5883</v>
      </c>
      <c r="D72" s="163">
        <v>9314</v>
      </c>
      <c r="E72" s="163">
        <v>3087</v>
      </c>
      <c r="F72" s="163">
        <v>13414</v>
      </c>
      <c r="G72" s="163">
        <v>13414</v>
      </c>
      <c r="H72" s="163">
        <v>12962</v>
      </c>
      <c r="I72" s="163">
        <v>16959</v>
      </c>
      <c r="J72" s="165">
        <f t="shared" si="38"/>
        <v>0.30836290695880275</v>
      </c>
      <c r="K72" s="164">
        <f t="shared" si="35"/>
        <v>0.82080738672965436</v>
      </c>
      <c r="L72" s="162">
        <f t="shared" si="36"/>
        <v>3997</v>
      </c>
      <c r="M72" s="163">
        <f t="shared" si="37"/>
        <v>7645</v>
      </c>
      <c r="N72" s="164">
        <f t="shared" si="34"/>
        <v>3.4988659993534146E-3</v>
      </c>
    </row>
    <row r="73" spans="1:14" x14ac:dyDescent="0.25">
      <c r="A73" s="1"/>
      <c r="B73" s="162" t="s">
        <v>123</v>
      </c>
      <c r="C73" s="163">
        <v>1998</v>
      </c>
      <c r="D73" s="163">
        <v>1607</v>
      </c>
      <c r="E73" s="163">
        <v>294</v>
      </c>
      <c r="F73" s="163">
        <v>2967</v>
      </c>
      <c r="G73" s="163">
        <v>2967</v>
      </c>
      <c r="H73" s="163">
        <v>3590</v>
      </c>
      <c r="I73" s="163">
        <v>5602</v>
      </c>
      <c r="J73" s="165">
        <f t="shared" si="38"/>
        <v>0.56044568245125359</v>
      </c>
      <c r="K73" s="164">
        <f t="shared" si="35"/>
        <v>2.4859987554449283</v>
      </c>
      <c r="L73" s="162">
        <f t="shared" si="36"/>
        <v>2012</v>
      </c>
      <c r="M73" s="163">
        <f t="shared" si="37"/>
        <v>3995</v>
      </c>
      <c r="N73" s="164">
        <f t="shared" si="34"/>
        <v>1.1557666919262827E-3</v>
      </c>
    </row>
    <row r="74" spans="1:14" x14ac:dyDescent="0.25">
      <c r="A74" s="1"/>
      <c r="B74" s="162" t="s">
        <v>119</v>
      </c>
      <c r="C74" s="163">
        <v>2478</v>
      </c>
      <c r="D74" s="163">
        <v>1869</v>
      </c>
      <c r="E74" s="163">
        <v>900</v>
      </c>
      <c r="F74" s="163">
        <v>3041</v>
      </c>
      <c r="G74" s="163">
        <v>3041</v>
      </c>
      <c r="H74" s="163">
        <v>2518</v>
      </c>
      <c r="I74" s="163">
        <v>3677</v>
      </c>
      <c r="J74" s="165">
        <f t="shared" si="38"/>
        <v>0.460285941223193</v>
      </c>
      <c r="K74" s="164">
        <f t="shared" si="35"/>
        <v>0.96736222578919207</v>
      </c>
      <c r="L74" s="162">
        <f t="shared" si="36"/>
        <v>1159</v>
      </c>
      <c r="M74" s="163">
        <f t="shared" si="37"/>
        <v>1808</v>
      </c>
      <c r="N74" s="164">
        <f t="shared" si="34"/>
        <v>7.5861373191948259E-4</v>
      </c>
    </row>
    <row r="75" spans="1:14" x14ac:dyDescent="0.25">
      <c r="A75" s="1"/>
      <c r="B75" s="162" t="s">
        <v>128</v>
      </c>
      <c r="C75" s="163">
        <v>1094</v>
      </c>
      <c r="D75" s="163">
        <v>1437</v>
      </c>
      <c r="E75" s="163">
        <v>833</v>
      </c>
      <c r="F75" s="163">
        <v>1467</v>
      </c>
      <c r="G75" s="163">
        <v>1467</v>
      </c>
      <c r="H75" s="163">
        <v>3950</v>
      </c>
      <c r="I75" s="163">
        <v>2868</v>
      </c>
      <c r="J75" s="165">
        <f t="shared" si="38"/>
        <v>-0.27392405063291136</v>
      </c>
      <c r="K75" s="164">
        <f t="shared" si="35"/>
        <v>0.99582463465553239</v>
      </c>
      <c r="L75" s="162">
        <f t="shared" si="36"/>
        <v>-1082</v>
      </c>
      <c r="M75" s="163">
        <f t="shared" si="37"/>
        <v>1431</v>
      </c>
      <c r="N75" s="164">
        <f t="shared" si="34"/>
        <v>5.9170633210363778E-4</v>
      </c>
    </row>
    <row r="76" spans="1:14" x14ac:dyDescent="0.25">
      <c r="A76" s="161" t="s">
        <v>144</v>
      </c>
      <c r="B76" s="162" t="s">
        <v>131</v>
      </c>
      <c r="C76" s="163">
        <v>2083</v>
      </c>
      <c r="D76" s="163">
        <v>1580</v>
      </c>
      <c r="E76" s="163">
        <v>970</v>
      </c>
      <c r="F76" s="163">
        <v>509</v>
      </c>
      <c r="G76" s="163">
        <v>509</v>
      </c>
      <c r="H76" s="163">
        <v>1105</v>
      </c>
      <c r="I76" s="163">
        <v>2118</v>
      </c>
      <c r="J76" s="165">
        <f t="shared" si="38"/>
        <v>0.91674208144796387</v>
      </c>
      <c r="K76" s="164">
        <f t="shared" si="35"/>
        <v>0.34050632911392409</v>
      </c>
      <c r="L76" s="162">
        <f t="shared" si="36"/>
        <v>1013</v>
      </c>
      <c r="M76" s="163">
        <f t="shared" si="37"/>
        <v>538</v>
      </c>
      <c r="N76" s="164">
        <f t="shared" si="34"/>
        <v>4.3697141262046885E-4</v>
      </c>
    </row>
    <row r="77" spans="1:14" x14ac:dyDescent="0.25">
      <c r="A77" s="167" t="s">
        <v>145</v>
      </c>
      <c r="B77" s="168" t="s">
        <v>145</v>
      </c>
      <c r="C77" s="169">
        <f t="shared" ref="C77:I77" si="39">C69-SUM(C70:C76)</f>
        <v>23707</v>
      </c>
      <c r="D77" s="169">
        <f t="shared" si="39"/>
        <v>21109</v>
      </c>
      <c r="E77" s="169">
        <f t="shared" si="39"/>
        <v>6096</v>
      </c>
      <c r="F77" s="169">
        <f t="shared" ref="F77" si="40">F69-SUM(F70:F76)</f>
        <v>27242</v>
      </c>
      <c r="G77" s="169">
        <f t="shared" si="39"/>
        <v>27242</v>
      </c>
      <c r="H77" s="169">
        <f t="shared" si="39"/>
        <v>40130</v>
      </c>
      <c r="I77" s="169">
        <f t="shared" si="39"/>
        <v>44791</v>
      </c>
      <c r="J77" s="171">
        <f t="shared" si="38"/>
        <v>0.11614752055818589</v>
      </c>
      <c r="K77" s="170">
        <f t="shared" si="35"/>
        <v>1.1218911364820694</v>
      </c>
      <c r="L77" s="168">
        <f>I77-H77</f>
        <v>4661</v>
      </c>
      <c r="M77" s="169">
        <f t="shared" si="37"/>
        <v>23682</v>
      </c>
      <c r="N77" s="170">
        <f t="shared" si="34"/>
        <v>9.2409757047608228E-3</v>
      </c>
    </row>
    <row r="78" spans="1:14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2"/>
      <c r="J78" s="152"/>
      <c r="K78" s="152"/>
      <c r="L78" s="152"/>
      <c r="M78" s="151"/>
      <c r="N78" s="151"/>
    </row>
    <row r="79" spans="1:14" x14ac:dyDescent="0.25">
      <c r="A79" s="1"/>
      <c r="B79" s="154" t="s">
        <v>68</v>
      </c>
      <c r="C79" s="176">
        <v>742696</v>
      </c>
      <c r="D79" s="176">
        <v>708591</v>
      </c>
      <c r="E79" s="176">
        <v>226604</v>
      </c>
      <c r="F79" s="176">
        <v>604155</v>
      </c>
      <c r="G79" s="176">
        <v>604155</v>
      </c>
      <c r="H79" s="176">
        <v>699601</v>
      </c>
      <c r="I79" s="176">
        <v>804878</v>
      </c>
      <c r="J79" s="177">
        <f>IFERROR(I79/H79-1,"-")</f>
        <v>0.1504814887342929</v>
      </c>
      <c r="K79" s="177">
        <f>IFERROR(I79/D79-1,"-")</f>
        <v>0.13588515801075651</v>
      </c>
      <c r="L79" s="176">
        <f>I79-H79</f>
        <v>105277</v>
      </c>
      <c r="M79" s="176">
        <f>I79-D79</f>
        <v>96287</v>
      </c>
      <c r="N79" s="177">
        <f t="shared" ref="N79:N91" si="41">I79/I$9</f>
        <v>0.16605697669836531</v>
      </c>
    </row>
    <row r="80" spans="1:14" x14ac:dyDescent="0.25">
      <c r="A80" s="1" t="s">
        <v>96</v>
      </c>
      <c r="B80" s="157" t="s">
        <v>97</v>
      </c>
      <c r="C80" s="158">
        <v>327420</v>
      </c>
      <c r="D80" s="158">
        <v>317076</v>
      </c>
      <c r="E80" s="158">
        <v>86191</v>
      </c>
      <c r="F80" s="158">
        <v>297509</v>
      </c>
      <c r="G80" s="158">
        <v>297509</v>
      </c>
      <c r="H80" s="158">
        <v>311175</v>
      </c>
      <c r="I80" s="158">
        <v>335415</v>
      </c>
      <c r="J80" s="160">
        <f>IFERROR(I80/H80-1,"-")</f>
        <v>7.7898288744275623E-2</v>
      </c>
      <c r="K80" s="159">
        <f t="shared" ref="K80:K91" si="42">IFERROR(I80/D80-1,"-")</f>
        <v>5.7837868523634706E-2</v>
      </c>
      <c r="L80" s="157">
        <f t="shared" ref="L80:L90" si="43">I80-H80</f>
        <v>24240</v>
      </c>
      <c r="M80" s="158">
        <f t="shared" ref="M80:M91" si="44">I80-D80</f>
        <v>18339</v>
      </c>
      <c r="N80" s="159">
        <f t="shared" si="41"/>
        <v>6.9200550691262783E-2</v>
      </c>
    </row>
    <row r="81" spans="1:14" x14ac:dyDescent="0.25">
      <c r="A81" s="161" t="s">
        <v>103</v>
      </c>
      <c r="B81" s="162" t="s">
        <v>103</v>
      </c>
      <c r="C81" s="163">
        <v>79041</v>
      </c>
      <c r="D81" s="163">
        <v>59152</v>
      </c>
      <c r="E81" s="163">
        <v>17366</v>
      </c>
      <c r="F81" s="163">
        <v>79015</v>
      </c>
      <c r="G81" s="163">
        <v>79015</v>
      </c>
      <c r="H81" s="163">
        <v>81010</v>
      </c>
      <c r="I81" s="163">
        <v>90770</v>
      </c>
      <c r="J81" s="165">
        <f>IFERROR(I81/H81-1,"-")</f>
        <v>0.1204789532156525</v>
      </c>
      <c r="K81" s="164">
        <f t="shared" si="42"/>
        <v>0.5345212334325129</v>
      </c>
      <c r="L81" s="162">
        <f t="shared" si="43"/>
        <v>9760</v>
      </c>
      <c r="M81" s="163">
        <f t="shared" si="44"/>
        <v>31618</v>
      </c>
      <c r="N81" s="164">
        <f t="shared" si="41"/>
        <v>1.8727051521982983E-2</v>
      </c>
    </row>
    <row r="82" spans="1:14" x14ac:dyDescent="0.25">
      <c r="A82" s="161" t="s">
        <v>100</v>
      </c>
      <c r="B82" s="162" t="s">
        <v>100</v>
      </c>
      <c r="C82" s="163">
        <v>248379</v>
      </c>
      <c r="D82" s="163">
        <v>257924</v>
      </c>
      <c r="E82" s="163">
        <v>68825</v>
      </c>
      <c r="F82" s="163">
        <v>218494</v>
      </c>
      <c r="G82" s="163">
        <v>218494</v>
      </c>
      <c r="H82" s="163">
        <v>230165</v>
      </c>
      <c r="I82" s="163">
        <v>244645</v>
      </c>
      <c r="J82" s="165">
        <f>IFERROR(I82/H82-1,"-")</f>
        <v>6.2911389655247341E-2</v>
      </c>
      <c r="K82" s="164">
        <f t="shared" si="42"/>
        <v>-5.1484158124098567E-2</v>
      </c>
      <c r="L82" s="162">
        <f t="shared" si="43"/>
        <v>14480</v>
      </c>
      <c r="M82" s="163">
        <f t="shared" si="44"/>
        <v>-13279</v>
      </c>
      <c r="N82" s="164">
        <f t="shared" si="41"/>
        <v>5.0473499169279797E-2</v>
      </c>
    </row>
    <row r="83" spans="1:14" x14ac:dyDescent="0.25">
      <c r="A83" s="1"/>
      <c r="B83" s="157" t="s">
        <v>107</v>
      </c>
      <c r="C83" s="158">
        <v>415276</v>
      </c>
      <c r="D83" s="158">
        <v>391515</v>
      </c>
      <c r="E83" s="158">
        <v>140413</v>
      </c>
      <c r="F83" s="158">
        <v>306646</v>
      </c>
      <c r="G83" s="158">
        <v>306646</v>
      </c>
      <c r="H83" s="158">
        <v>388426</v>
      </c>
      <c r="I83" s="158">
        <v>469463</v>
      </c>
      <c r="J83" s="160">
        <f>IFERROR(I83/H83-1,"-")</f>
        <v>0.20862918548191933</v>
      </c>
      <c r="K83" s="159">
        <f t="shared" si="42"/>
        <v>0.19909326590296672</v>
      </c>
      <c r="L83" s="157">
        <f t="shared" si="43"/>
        <v>81037</v>
      </c>
      <c r="M83" s="158">
        <f t="shared" si="44"/>
        <v>77948</v>
      </c>
      <c r="N83" s="159">
        <f t="shared" si="41"/>
        <v>9.6856426007102536E-2</v>
      </c>
    </row>
    <row r="84" spans="1:14" s="56" customFormat="1" x14ac:dyDescent="0.25">
      <c r="B84" s="162" t="s">
        <v>110</v>
      </c>
      <c r="C84" s="163">
        <v>59793</v>
      </c>
      <c r="D84" s="163">
        <v>66844</v>
      </c>
      <c r="E84" s="163">
        <v>22902</v>
      </c>
      <c r="F84" s="163">
        <v>60499</v>
      </c>
      <c r="G84" s="163">
        <v>60499</v>
      </c>
      <c r="H84" s="163">
        <v>80527</v>
      </c>
      <c r="I84" s="163">
        <v>98327</v>
      </c>
      <c r="J84" s="165">
        <f t="shared" ref="J84:J91" si="45">IFERROR(I84/H84-1,"-")</f>
        <v>0.22104387348342791</v>
      </c>
      <c r="K84" s="164">
        <f t="shared" si="42"/>
        <v>0.47099216085213325</v>
      </c>
      <c r="L84" s="162">
        <f t="shared" si="43"/>
        <v>17800</v>
      </c>
      <c r="M84" s="163">
        <f t="shared" si="44"/>
        <v>31483</v>
      </c>
      <c r="N84" s="164">
        <f t="shared" si="41"/>
        <v>2.0286160570695395E-2</v>
      </c>
    </row>
    <row r="85" spans="1:14" s="56" customFormat="1" x14ac:dyDescent="0.25">
      <c r="B85" s="162" t="s">
        <v>113</v>
      </c>
      <c r="C85" s="163">
        <v>181213</v>
      </c>
      <c r="D85" s="163">
        <v>151446</v>
      </c>
      <c r="E85" s="163">
        <v>50127</v>
      </c>
      <c r="F85" s="163">
        <v>96964</v>
      </c>
      <c r="G85" s="163">
        <v>96964</v>
      </c>
      <c r="H85" s="163">
        <v>112053</v>
      </c>
      <c r="I85" s="163">
        <v>127397</v>
      </c>
      <c r="J85" s="165">
        <f t="shared" si="45"/>
        <v>0.13693520030699768</v>
      </c>
      <c r="K85" s="164">
        <f t="shared" si="42"/>
        <v>-0.15879587443709309</v>
      </c>
      <c r="L85" s="162">
        <f t="shared" si="43"/>
        <v>15344</v>
      </c>
      <c r="M85" s="163">
        <f t="shared" si="44"/>
        <v>-24049</v>
      </c>
      <c r="N85" s="164">
        <f t="shared" si="41"/>
        <v>2.6283686049863017E-2</v>
      </c>
    </row>
    <row r="86" spans="1:14" x14ac:dyDescent="0.25">
      <c r="A86" s="1"/>
      <c r="B86" s="162" t="s">
        <v>116</v>
      </c>
      <c r="C86" s="163">
        <v>21512</v>
      </c>
      <c r="D86" s="163">
        <v>22436</v>
      </c>
      <c r="E86" s="163">
        <v>7727</v>
      </c>
      <c r="F86" s="163">
        <v>25848</v>
      </c>
      <c r="G86" s="163">
        <v>25848</v>
      </c>
      <c r="H86" s="163">
        <v>35482</v>
      </c>
      <c r="I86" s="163">
        <v>52069</v>
      </c>
      <c r="J86" s="165">
        <f t="shared" si="45"/>
        <v>0.4674764669409841</v>
      </c>
      <c r="K86" s="164">
        <f t="shared" si="42"/>
        <v>1.3207791050098057</v>
      </c>
      <c r="L86" s="162">
        <f t="shared" si="43"/>
        <v>16587</v>
      </c>
      <c r="M86" s="163">
        <f t="shared" si="44"/>
        <v>29633</v>
      </c>
      <c r="N86" s="164">
        <f t="shared" si="41"/>
        <v>1.0742523363425493E-2</v>
      </c>
    </row>
    <row r="87" spans="1:14" x14ac:dyDescent="0.25">
      <c r="A87" s="1"/>
      <c r="B87" s="162" t="s">
        <v>123</v>
      </c>
      <c r="C87" s="163">
        <v>11713</v>
      </c>
      <c r="D87" s="163">
        <v>9070</v>
      </c>
      <c r="E87" s="163">
        <v>2183</v>
      </c>
      <c r="F87" s="163">
        <v>9458</v>
      </c>
      <c r="G87" s="163">
        <v>9458</v>
      </c>
      <c r="H87" s="163">
        <v>10607</v>
      </c>
      <c r="I87" s="163">
        <v>16176</v>
      </c>
      <c r="J87" s="165">
        <f t="shared" si="45"/>
        <v>0.52503064014330159</v>
      </c>
      <c r="K87" s="164">
        <f t="shared" si="42"/>
        <v>0.78346196251378175</v>
      </c>
      <c r="L87" s="162">
        <f t="shared" si="43"/>
        <v>5569</v>
      </c>
      <c r="M87" s="163">
        <f t="shared" si="44"/>
        <v>7106</v>
      </c>
      <c r="N87" s="164">
        <f t="shared" si="41"/>
        <v>3.3373227434129859E-3</v>
      </c>
    </row>
    <row r="88" spans="1:14" x14ac:dyDescent="0.25">
      <c r="A88" s="1"/>
      <c r="B88" s="162" t="s">
        <v>119</v>
      </c>
      <c r="C88" s="163">
        <v>6391</v>
      </c>
      <c r="D88" s="163">
        <v>6144</v>
      </c>
      <c r="E88" s="163">
        <v>2091</v>
      </c>
      <c r="F88" s="163">
        <v>4903</v>
      </c>
      <c r="G88" s="163">
        <v>4903</v>
      </c>
      <c r="H88" s="163">
        <v>5833</v>
      </c>
      <c r="I88" s="163">
        <v>7727</v>
      </c>
      <c r="J88" s="165">
        <f t="shared" si="45"/>
        <v>0.32470426881536096</v>
      </c>
      <c r="K88" s="164">
        <f t="shared" si="42"/>
        <v>0.25764973958333326</v>
      </c>
      <c r="L88" s="162">
        <f t="shared" si="43"/>
        <v>1894</v>
      </c>
      <c r="M88" s="163">
        <f t="shared" si="44"/>
        <v>1583</v>
      </c>
      <c r="N88" s="164">
        <f t="shared" si="41"/>
        <v>1.5941822971285945E-3</v>
      </c>
    </row>
    <row r="89" spans="1:14" x14ac:dyDescent="0.25">
      <c r="A89" s="1"/>
      <c r="B89" s="162" t="s">
        <v>128</v>
      </c>
      <c r="C89" s="163">
        <v>5956</v>
      </c>
      <c r="D89" s="163">
        <v>7267</v>
      </c>
      <c r="E89" s="163">
        <v>4124</v>
      </c>
      <c r="F89" s="163">
        <v>5186</v>
      </c>
      <c r="G89" s="163">
        <v>5186</v>
      </c>
      <c r="H89" s="163">
        <v>7187</v>
      </c>
      <c r="I89" s="163">
        <v>6508</v>
      </c>
      <c r="J89" s="165">
        <f t="shared" si="45"/>
        <v>-9.4476137470432708E-2</v>
      </c>
      <c r="K89" s="164">
        <f t="shared" si="42"/>
        <v>-0.10444475024081468</v>
      </c>
      <c r="L89" s="162">
        <f t="shared" si="43"/>
        <v>-679</v>
      </c>
      <c r="M89" s="163">
        <f t="shared" si="44"/>
        <v>-759</v>
      </c>
      <c r="N89" s="164">
        <f t="shared" si="41"/>
        <v>1.3426864746619506E-3</v>
      </c>
    </row>
    <row r="90" spans="1:14" x14ac:dyDescent="0.25">
      <c r="A90" s="161" t="s">
        <v>144</v>
      </c>
      <c r="B90" s="162" t="s">
        <v>131</v>
      </c>
      <c r="C90" s="163">
        <v>11261</v>
      </c>
      <c r="D90" s="163">
        <v>9587</v>
      </c>
      <c r="E90" s="163">
        <v>6595</v>
      </c>
      <c r="F90" s="163">
        <v>4552</v>
      </c>
      <c r="G90" s="163">
        <v>4552</v>
      </c>
      <c r="H90" s="163">
        <v>7433</v>
      </c>
      <c r="I90" s="163">
        <v>8077</v>
      </c>
      <c r="J90" s="165">
        <f t="shared" si="45"/>
        <v>8.6640656531683069E-2</v>
      </c>
      <c r="K90" s="164">
        <f t="shared" si="42"/>
        <v>-0.15750495462605607</v>
      </c>
      <c r="L90" s="162">
        <f t="shared" si="43"/>
        <v>644</v>
      </c>
      <c r="M90" s="163">
        <f t="shared" si="44"/>
        <v>-1510</v>
      </c>
      <c r="N90" s="164">
        <f t="shared" si="41"/>
        <v>1.6663919262207398E-3</v>
      </c>
    </row>
    <row r="91" spans="1:14" x14ac:dyDescent="0.25">
      <c r="A91" s="167" t="s">
        <v>145</v>
      </c>
      <c r="B91" s="168" t="s">
        <v>145</v>
      </c>
      <c r="C91" s="169">
        <f t="shared" ref="C91:I91" si="46">C83-SUM(C84:C90)</f>
        <v>117437</v>
      </c>
      <c r="D91" s="169">
        <f t="shared" si="46"/>
        <v>118721</v>
      </c>
      <c r="E91" s="169">
        <f t="shared" si="46"/>
        <v>44664</v>
      </c>
      <c r="F91" s="169">
        <f t="shared" ref="F91" si="47">F83-SUM(F84:F90)</f>
        <v>99236</v>
      </c>
      <c r="G91" s="169">
        <f t="shared" si="46"/>
        <v>99236</v>
      </c>
      <c r="H91" s="169">
        <f t="shared" si="46"/>
        <v>129304</v>
      </c>
      <c r="I91" s="169">
        <f t="shared" si="46"/>
        <v>153182</v>
      </c>
      <c r="J91" s="171">
        <f t="shared" si="45"/>
        <v>0.18466559425849161</v>
      </c>
      <c r="K91" s="170">
        <f t="shared" si="42"/>
        <v>0.29026878142872792</v>
      </c>
      <c r="L91" s="168">
        <f>I91-H91</f>
        <v>23878</v>
      </c>
      <c r="M91" s="169">
        <f t="shared" si="44"/>
        <v>34461</v>
      </c>
      <c r="N91" s="170">
        <f t="shared" si="41"/>
        <v>3.1603472581694367E-2</v>
      </c>
    </row>
    <row r="92" spans="1:14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2"/>
      <c r="J92" s="152"/>
      <c r="K92" s="152"/>
      <c r="L92" s="152"/>
      <c r="M92" s="151"/>
      <c r="N92" s="151"/>
    </row>
    <row r="93" spans="1:14" x14ac:dyDescent="0.25">
      <c r="A93" s="1"/>
      <c r="B93" s="154" t="s">
        <v>68</v>
      </c>
      <c r="C93" s="176">
        <v>40573</v>
      </c>
      <c r="D93" s="176">
        <v>41336</v>
      </c>
      <c r="E93" s="176">
        <v>18240</v>
      </c>
      <c r="F93" s="176">
        <v>39143</v>
      </c>
      <c r="G93" s="176">
        <v>39143</v>
      </c>
      <c r="H93" s="176">
        <v>46340</v>
      </c>
      <c r="I93" s="176">
        <v>43855</v>
      </c>
      <c r="J93" s="177">
        <f>IFERROR(I93/H93-1,"-")</f>
        <v>-5.3625377643504502E-2</v>
      </c>
      <c r="K93" s="177">
        <f>IFERROR(I93/D93-1,"-")</f>
        <v>6.0939616798916241E-2</v>
      </c>
      <c r="L93" s="176">
        <f>I93-H93</f>
        <v>-2485</v>
      </c>
      <c r="M93" s="176">
        <f>I93-D93</f>
        <v>2519</v>
      </c>
      <c r="N93" s="177">
        <f t="shared" ref="N93:N105" si="48">I93/I$9</f>
        <v>9.0478665252458276E-3</v>
      </c>
    </row>
    <row r="94" spans="1:14" x14ac:dyDescent="0.25">
      <c r="A94" s="1" t="s">
        <v>96</v>
      </c>
      <c r="B94" s="157" t="s">
        <v>97</v>
      </c>
      <c r="C94" s="158">
        <v>25429</v>
      </c>
      <c r="D94" s="158">
        <v>26994</v>
      </c>
      <c r="E94" s="158">
        <v>11388</v>
      </c>
      <c r="F94" s="158">
        <v>25280</v>
      </c>
      <c r="G94" s="158">
        <v>25280</v>
      </c>
      <c r="H94" s="158">
        <v>30693</v>
      </c>
      <c r="I94" s="158">
        <v>26797</v>
      </c>
      <c r="J94" s="160">
        <f>IFERROR(I94/H94-1,"-")</f>
        <v>-0.1269344801746326</v>
      </c>
      <c r="K94" s="159">
        <f t="shared" ref="K94:K105" si="49">IFERROR(I94/D94-1,"-")</f>
        <v>-7.2979180558642165E-3</v>
      </c>
      <c r="L94" s="157">
        <f t="shared" ref="L94:L104" si="50">I94-H94</f>
        <v>-3896</v>
      </c>
      <c r="M94" s="158">
        <f t="shared" ref="M94:M105" si="51">I94-D94</f>
        <v>-197</v>
      </c>
      <c r="N94" s="159">
        <f t="shared" si="48"/>
        <v>5.5285755165206344E-3</v>
      </c>
    </row>
    <row r="95" spans="1:14" x14ac:dyDescent="0.25">
      <c r="A95" s="161" t="s">
        <v>103</v>
      </c>
      <c r="B95" s="162" t="s">
        <v>103</v>
      </c>
      <c r="C95" s="163">
        <v>12321</v>
      </c>
      <c r="D95" s="163">
        <v>13150</v>
      </c>
      <c r="E95" s="163">
        <v>6091</v>
      </c>
      <c r="F95" s="163">
        <v>11813</v>
      </c>
      <c r="G95" s="163">
        <v>11813</v>
      </c>
      <c r="H95" s="163">
        <v>9708</v>
      </c>
      <c r="I95" s="163">
        <v>8305</v>
      </c>
      <c r="J95" s="165">
        <f>IFERROR(I95/H95-1,"-")</f>
        <v>-0.1445199835187474</v>
      </c>
      <c r="K95" s="164">
        <f t="shared" si="49"/>
        <v>-0.36844106463878323</v>
      </c>
      <c r="L95" s="162">
        <f t="shared" si="50"/>
        <v>-1403</v>
      </c>
      <c r="M95" s="163">
        <f t="shared" si="51"/>
        <v>-4845</v>
      </c>
      <c r="N95" s="164">
        <f t="shared" si="48"/>
        <v>1.7134313417436233E-3</v>
      </c>
    </row>
    <row r="96" spans="1:14" x14ac:dyDescent="0.25">
      <c r="A96" s="161" t="s">
        <v>100</v>
      </c>
      <c r="B96" s="162" t="s">
        <v>100</v>
      </c>
      <c r="C96" s="163">
        <v>13108</v>
      </c>
      <c r="D96" s="163">
        <v>13844</v>
      </c>
      <c r="E96" s="163">
        <v>5297</v>
      </c>
      <c r="F96" s="163">
        <v>13467</v>
      </c>
      <c r="G96" s="163">
        <v>13467</v>
      </c>
      <c r="H96" s="163">
        <v>20985</v>
      </c>
      <c r="I96" s="163">
        <v>18492</v>
      </c>
      <c r="J96" s="165">
        <f>IFERROR(I96/H96-1,"-")</f>
        <v>-0.11879914224446031</v>
      </c>
      <c r="K96" s="164">
        <f t="shared" si="49"/>
        <v>0.33574111528459993</v>
      </c>
      <c r="L96" s="162">
        <f t="shared" si="50"/>
        <v>-2493</v>
      </c>
      <c r="M96" s="163">
        <f t="shared" si="51"/>
        <v>4648</v>
      </c>
      <c r="N96" s="164">
        <f t="shared" si="48"/>
        <v>3.8151441747770114E-3</v>
      </c>
    </row>
    <row r="97" spans="1:14" x14ac:dyDescent="0.25">
      <c r="A97" s="1"/>
      <c r="B97" s="157" t="s">
        <v>107</v>
      </c>
      <c r="C97" s="158">
        <v>15144</v>
      </c>
      <c r="D97" s="158">
        <v>14342</v>
      </c>
      <c r="E97" s="158">
        <v>6852</v>
      </c>
      <c r="F97" s="158">
        <v>13863</v>
      </c>
      <c r="G97" s="158">
        <v>13863</v>
      </c>
      <c r="H97" s="158">
        <v>15647</v>
      </c>
      <c r="I97" s="158">
        <v>17058</v>
      </c>
      <c r="J97" s="160">
        <f>IFERROR(I97/H97-1,"-")</f>
        <v>9.0177030740717035E-2</v>
      </c>
      <c r="K97" s="159">
        <f t="shared" si="49"/>
        <v>0.18937386696416114</v>
      </c>
      <c r="L97" s="157">
        <f t="shared" si="50"/>
        <v>1411</v>
      </c>
      <c r="M97" s="158">
        <f t="shared" si="51"/>
        <v>2716</v>
      </c>
      <c r="N97" s="159">
        <f t="shared" si="48"/>
        <v>3.5192910087251928E-3</v>
      </c>
    </row>
    <row r="98" spans="1:14" s="56" customFormat="1" x14ac:dyDescent="0.25">
      <c r="B98" s="162" t="s">
        <v>110</v>
      </c>
      <c r="C98" s="163">
        <v>1747</v>
      </c>
      <c r="D98" s="163">
        <v>1905</v>
      </c>
      <c r="E98" s="163">
        <v>1144</v>
      </c>
      <c r="F98" s="163">
        <v>1860</v>
      </c>
      <c r="G98" s="163">
        <v>1860</v>
      </c>
      <c r="H98" s="163">
        <v>2264</v>
      </c>
      <c r="I98" s="163">
        <v>2464</v>
      </c>
      <c r="J98" s="165">
        <f t="shared" ref="J98:J105" si="52">IFERROR(I98/H98-1,"-")</f>
        <v>8.8339222614840951E-2</v>
      </c>
      <c r="K98" s="164">
        <f t="shared" si="49"/>
        <v>0.29343832020997374</v>
      </c>
      <c r="L98" s="162">
        <f t="shared" si="50"/>
        <v>200</v>
      </c>
      <c r="M98" s="163">
        <f t="shared" si="51"/>
        <v>559</v>
      </c>
      <c r="N98" s="164">
        <f t="shared" si="48"/>
        <v>5.0835578880870406E-4</v>
      </c>
    </row>
    <row r="99" spans="1:14" s="56" customFormat="1" x14ac:dyDescent="0.25">
      <c r="B99" s="162" t="s">
        <v>113</v>
      </c>
      <c r="C99" s="163">
        <v>3613</v>
      </c>
      <c r="D99" s="163">
        <v>3059</v>
      </c>
      <c r="E99" s="163">
        <v>1439</v>
      </c>
      <c r="F99" s="163">
        <v>2833</v>
      </c>
      <c r="G99" s="163">
        <v>2833</v>
      </c>
      <c r="H99" s="163">
        <v>3049</v>
      </c>
      <c r="I99" s="163">
        <v>3490</v>
      </c>
      <c r="J99" s="165">
        <f t="shared" si="52"/>
        <v>0.14463758609380117</v>
      </c>
      <c r="K99" s="164">
        <f t="shared" si="49"/>
        <v>0.14089571755475649</v>
      </c>
      <c r="L99" s="162">
        <f t="shared" si="50"/>
        <v>441</v>
      </c>
      <c r="M99" s="163">
        <f t="shared" si="51"/>
        <v>431</v>
      </c>
      <c r="N99" s="164">
        <f t="shared" si="48"/>
        <v>7.2003315866167909E-4</v>
      </c>
    </row>
    <row r="100" spans="1:14" x14ac:dyDescent="0.25">
      <c r="A100" s="1"/>
      <c r="B100" s="162" t="s">
        <v>116</v>
      </c>
      <c r="C100" s="163">
        <v>3218</v>
      </c>
      <c r="D100" s="163">
        <v>2951</v>
      </c>
      <c r="E100" s="163">
        <v>1565</v>
      </c>
      <c r="F100" s="163">
        <v>2677</v>
      </c>
      <c r="G100" s="163">
        <v>2677</v>
      </c>
      <c r="H100" s="163">
        <v>2921</v>
      </c>
      <c r="I100" s="163">
        <v>2887</v>
      </c>
      <c r="J100" s="165">
        <f t="shared" si="52"/>
        <v>-1.1639849366655297E-2</v>
      </c>
      <c r="K100" s="164">
        <f t="shared" si="49"/>
        <v>-2.1687563537783783E-2</v>
      </c>
      <c r="L100" s="162">
        <f t="shared" si="50"/>
        <v>-34</v>
      </c>
      <c r="M100" s="163">
        <f t="shared" si="51"/>
        <v>-64</v>
      </c>
      <c r="N100" s="164">
        <f t="shared" si="48"/>
        <v>5.9562628339721133E-4</v>
      </c>
    </row>
    <row r="101" spans="1:14" x14ac:dyDescent="0.25">
      <c r="A101" s="1"/>
      <c r="B101" s="162" t="s">
        <v>123</v>
      </c>
      <c r="C101" s="163">
        <v>449</v>
      </c>
      <c r="D101" s="163">
        <v>491</v>
      </c>
      <c r="E101" s="163">
        <v>297</v>
      </c>
      <c r="F101" s="163">
        <v>970</v>
      </c>
      <c r="G101" s="163">
        <v>970</v>
      </c>
      <c r="H101" s="163">
        <v>724</v>
      </c>
      <c r="I101" s="163">
        <v>784</v>
      </c>
      <c r="J101" s="165">
        <f t="shared" si="52"/>
        <v>8.287292817679548E-2</v>
      </c>
      <c r="K101" s="164">
        <f t="shared" si="49"/>
        <v>0.59674134419551939</v>
      </c>
      <c r="L101" s="162">
        <f t="shared" si="50"/>
        <v>60</v>
      </c>
      <c r="M101" s="163">
        <f t="shared" si="51"/>
        <v>293</v>
      </c>
      <c r="N101" s="164">
        <f t="shared" si="48"/>
        <v>1.6174956916640586E-4</v>
      </c>
    </row>
    <row r="102" spans="1:14" x14ac:dyDescent="0.25">
      <c r="A102" s="1"/>
      <c r="B102" s="162" t="s">
        <v>119</v>
      </c>
      <c r="C102" s="163">
        <v>346</v>
      </c>
      <c r="D102" s="163">
        <v>392</v>
      </c>
      <c r="E102" s="163">
        <v>228</v>
      </c>
      <c r="F102" s="163">
        <v>560</v>
      </c>
      <c r="G102" s="163">
        <v>560</v>
      </c>
      <c r="H102" s="163">
        <v>451</v>
      </c>
      <c r="I102" s="163">
        <v>685</v>
      </c>
      <c r="J102" s="165">
        <f t="shared" si="52"/>
        <v>0.51884700665188466</v>
      </c>
      <c r="K102" s="164">
        <f t="shared" si="49"/>
        <v>0.74744897959183665</v>
      </c>
      <c r="L102" s="162">
        <f t="shared" si="50"/>
        <v>234</v>
      </c>
      <c r="M102" s="163">
        <f t="shared" si="51"/>
        <v>293</v>
      </c>
      <c r="N102" s="164">
        <f t="shared" si="48"/>
        <v>1.4132455979462755E-4</v>
      </c>
    </row>
    <row r="103" spans="1:14" x14ac:dyDescent="0.25">
      <c r="A103" s="1"/>
      <c r="B103" s="162" t="s">
        <v>128</v>
      </c>
      <c r="C103" s="163">
        <v>99</v>
      </c>
      <c r="D103" s="163">
        <v>126</v>
      </c>
      <c r="E103" s="163">
        <v>127</v>
      </c>
      <c r="F103" s="163">
        <v>226</v>
      </c>
      <c r="G103" s="163">
        <v>226</v>
      </c>
      <c r="H103" s="163">
        <v>109</v>
      </c>
      <c r="I103" s="163">
        <v>192</v>
      </c>
      <c r="J103" s="165">
        <f t="shared" si="52"/>
        <v>0.76146788990825698</v>
      </c>
      <c r="K103" s="164">
        <f t="shared" si="49"/>
        <v>0.52380952380952372</v>
      </c>
      <c r="L103" s="162">
        <f t="shared" si="50"/>
        <v>83</v>
      </c>
      <c r="M103" s="163">
        <f t="shared" si="51"/>
        <v>66</v>
      </c>
      <c r="N103" s="164">
        <f t="shared" si="48"/>
        <v>3.9612139387691228E-5</v>
      </c>
    </row>
    <row r="104" spans="1:14" x14ac:dyDescent="0.25">
      <c r="A104" s="161" t="s">
        <v>144</v>
      </c>
      <c r="B104" s="162" t="s">
        <v>131</v>
      </c>
      <c r="C104" s="163">
        <v>268</v>
      </c>
      <c r="D104" s="163">
        <v>153</v>
      </c>
      <c r="E104" s="163">
        <v>75</v>
      </c>
      <c r="F104" s="163">
        <v>116</v>
      </c>
      <c r="G104" s="163">
        <v>116</v>
      </c>
      <c r="H104" s="163">
        <v>203</v>
      </c>
      <c r="I104" s="163">
        <v>323</v>
      </c>
      <c r="J104" s="165">
        <f t="shared" si="52"/>
        <v>0.59113300492610832</v>
      </c>
      <c r="K104" s="164">
        <f t="shared" si="49"/>
        <v>1.1111111111111112</v>
      </c>
      <c r="L104" s="162">
        <f t="shared" si="50"/>
        <v>120</v>
      </c>
      <c r="M104" s="163">
        <f t="shared" si="51"/>
        <v>170</v>
      </c>
      <c r="N104" s="164">
        <f t="shared" si="48"/>
        <v>6.663917199075139E-5</v>
      </c>
    </row>
    <row r="105" spans="1:14" x14ac:dyDescent="0.25">
      <c r="A105" s="167" t="s">
        <v>145</v>
      </c>
      <c r="B105" s="168" t="s">
        <v>145</v>
      </c>
      <c r="C105" s="169">
        <f t="shared" ref="C105:I105" si="53">C97-SUM(C98:C104)</f>
        <v>5404</v>
      </c>
      <c r="D105" s="169">
        <f t="shared" si="53"/>
        <v>5265</v>
      </c>
      <c r="E105" s="169">
        <f t="shared" si="53"/>
        <v>1977</v>
      </c>
      <c r="F105" s="169">
        <f t="shared" ref="F105" si="54">F97-SUM(F98:F104)</f>
        <v>4621</v>
      </c>
      <c r="G105" s="169">
        <f t="shared" si="53"/>
        <v>4621</v>
      </c>
      <c r="H105" s="169">
        <f t="shared" si="53"/>
        <v>5926</v>
      </c>
      <c r="I105" s="169">
        <f t="shared" si="53"/>
        <v>6233</v>
      </c>
      <c r="J105" s="171">
        <f t="shared" si="52"/>
        <v>5.1805602429969566E-2</v>
      </c>
      <c r="K105" s="170">
        <f t="shared" si="49"/>
        <v>0.18385565052231723</v>
      </c>
      <c r="L105" s="168">
        <f>I105-H105</f>
        <v>307</v>
      </c>
      <c r="M105" s="169">
        <f t="shared" si="51"/>
        <v>968</v>
      </c>
      <c r="N105" s="170">
        <f t="shared" si="48"/>
        <v>1.2859503375181221E-3</v>
      </c>
    </row>
    <row r="106" spans="1:14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2"/>
      <c r="J106" s="152"/>
      <c r="K106" s="152"/>
      <c r="L106" s="152"/>
      <c r="M106" s="151"/>
      <c r="N106" s="151"/>
    </row>
    <row r="107" spans="1:14" x14ac:dyDescent="0.25">
      <c r="A107" s="1"/>
      <c r="B107" s="154" t="s">
        <v>68</v>
      </c>
      <c r="C107" s="176">
        <v>131533</v>
      </c>
      <c r="D107" s="176">
        <v>129126</v>
      </c>
      <c r="E107" s="176">
        <v>69618</v>
      </c>
      <c r="F107" s="176">
        <v>171217</v>
      </c>
      <c r="G107" s="176">
        <v>171217</v>
      </c>
      <c r="H107" s="176">
        <v>213329</v>
      </c>
      <c r="I107" s="176">
        <v>211792</v>
      </c>
      <c r="J107" s="177">
        <f>IFERROR(I107/H107-1,"-")</f>
        <v>-7.2048338481874863E-3</v>
      </c>
      <c r="K107" s="177">
        <f>IFERROR(I107/D107-1,"-")</f>
        <v>0.64019639731734901</v>
      </c>
      <c r="L107" s="176">
        <f>I107-H107</f>
        <v>-1537</v>
      </c>
      <c r="M107" s="176">
        <f>I107-D107</f>
        <v>82666</v>
      </c>
      <c r="N107" s="177">
        <f t="shared" ref="N107:N119" si="55">I107/I$9</f>
        <v>4.3695490756239068E-2</v>
      </c>
    </row>
    <row r="108" spans="1:14" x14ac:dyDescent="0.25">
      <c r="A108" s="1" t="s">
        <v>96</v>
      </c>
      <c r="B108" s="157" t="s">
        <v>97</v>
      </c>
      <c r="C108" s="158">
        <v>27512</v>
      </c>
      <c r="D108" s="158">
        <v>26451</v>
      </c>
      <c r="E108" s="158">
        <v>27028</v>
      </c>
      <c r="F108" s="158">
        <v>41286</v>
      </c>
      <c r="G108" s="158">
        <v>41286</v>
      </c>
      <c r="H108" s="158">
        <v>47351</v>
      </c>
      <c r="I108" s="158">
        <v>44919</v>
      </c>
      <c r="J108" s="160">
        <f>IFERROR(I108/H108-1,"-")</f>
        <v>-5.1361111697746598E-2</v>
      </c>
      <c r="K108" s="159">
        <f t="shared" ref="K108:K119" si="56">IFERROR(I108/D108-1,"-")</f>
        <v>0.69819666553249404</v>
      </c>
      <c r="L108" s="157">
        <f t="shared" ref="L108:L118" si="57">I108-H108</f>
        <v>-2432</v>
      </c>
      <c r="M108" s="158">
        <f t="shared" ref="M108:M119" si="58">I108-D108</f>
        <v>18468</v>
      </c>
      <c r="N108" s="159">
        <f t="shared" si="55"/>
        <v>9.2673837976859491E-3</v>
      </c>
    </row>
    <row r="109" spans="1:14" x14ac:dyDescent="0.25">
      <c r="A109" s="161" t="s">
        <v>103</v>
      </c>
      <c r="B109" s="162" t="s">
        <v>103</v>
      </c>
      <c r="C109" s="163">
        <v>12264</v>
      </c>
      <c r="D109" s="163">
        <v>10047</v>
      </c>
      <c r="E109" s="163">
        <v>2272</v>
      </c>
      <c r="F109" s="163">
        <v>14625</v>
      </c>
      <c r="G109" s="163">
        <v>14625</v>
      </c>
      <c r="H109" s="163">
        <v>17627</v>
      </c>
      <c r="I109" s="163">
        <v>14538</v>
      </c>
      <c r="J109" s="165">
        <f>IFERROR(I109/H109-1,"-")</f>
        <v>-0.17524252567084586</v>
      </c>
      <c r="K109" s="164">
        <f t="shared" si="56"/>
        <v>0.44699910421021194</v>
      </c>
      <c r="L109" s="162">
        <f t="shared" si="57"/>
        <v>-3089</v>
      </c>
      <c r="M109" s="163">
        <f t="shared" si="58"/>
        <v>4491</v>
      </c>
      <c r="N109" s="164">
        <f t="shared" si="55"/>
        <v>2.9993816792617451E-3</v>
      </c>
    </row>
    <row r="110" spans="1:14" x14ac:dyDescent="0.25">
      <c r="A110" s="161" t="s">
        <v>100</v>
      </c>
      <c r="B110" s="162" t="s">
        <v>100</v>
      </c>
      <c r="C110" s="163">
        <v>15248</v>
      </c>
      <c r="D110" s="163">
        <v>16404</v>
      </c>
      <c r="E110" s="163">
        <v>24756</v>
      </c>
      <c r="F110" s="163">
        <v>26661</v>
      </c>
      <c r="G110" s="163">
        <v>26661</v>
      </c>
      <c r="H110" s="163">
        <v>29724</v>
      </c>
      <c r="I110" s="163">
        <v>30381</v>
      </c>
      <c r="J110" s="165">
        <f>IFERROR(I110/H110-1,"-")</f>
        <v>2.2103350827614054E-2</v>
      </c>
      <c r="K110" s="164">
        <f t="shared" si="56"/>
        <v>0.85204828090709572</v>
      </c>
      <c r="L110" s="162">
        <f t="shared" si="57"/>
        <v>657</v>
      </c>
      <c r="M110" s="163">
        <f t="shared" si="58"/>
        <v>13977</v>
      </c>
      <c r="N110" s="164">
        <f t="shared" si="55"/>
        <v>6.2680021184242044E-3</v>
      </c>
    </row>
    <row r="111" spans="1:14" x14ac:dyDescent="0.25">
      <c r="A111" s="1"/>
      <c r="B111" s="157" t="s">
        <v>107</v>
      </c>
      <c r="C111" s="158">
        <v>104021</v>
      </c>
      <c r="D111" s="158">
        <v>102675</v>
      </c>
      <c r="E111" s="158">
        <v>42590</v>
      </c>
      <c r="F111" s="158">
        <v>129931</v>
      </c>
      <c r="G111" s="158">
        <v>129931</v>
      </c>
      <c r="H111" s="158">
        <v>165978</v>
      </c>
      <c r="I111" s="158">
        <v>166873</v>
      </c>
      <c r="J111" s="160">
        <f>IFERROR(I111/H111-1,"-")</f>
        <v>5.3922809046982323E-3</v>
      </c>
      <c r="K111" s="159">
        <f t="shared" si="56"/>
        <v>0.62525444363282201</v>
      </c>
      <c r="L111" s="157">
        <f t="shared" si="57"/>
        <v>895</v>
      </c>
      <c r="M111" s="158">
        <f t="shared" si="58"/>
        <v>64198</v>
      </c>
      <c r="N111" s="159">
        <f t="shared" si="55"/>
        <v>3.4428106958553119E-2</v>
      </c>
    </row>
    <row r="112" spans="1:14" s="56" customFormat="1" x14ac:dyDescent="0.25">
      <c r="B112" s="162" t="s">
        <v>110</v>
      </c>
      <c r="C112" s="163">
        <v>57410</v>
      </c>
      <c r="D112" s="163">
        <v>56409</v>
      </c>
      <c r="E112" s="163">
        <v>21638</v>
      </c>
      <c r="F112" s="163">
        <v>78552</v>
      </c>
      <c r="G112" s="163">
        <v>78552</v>
      </c>
      <c r="H112" s="163">
        <v>107726</v>
      </c>
      <c r="I112" s="163">
        <v>104034</v>
      </c>
      <c r="J112" s="165">
        <f t="shared" ref="J112:J119" si="59">IFERROR(I112/H112-1,"-")</f>
        <v>-3.4272134860665049E-2</v>
      </c>
      <c r="K112" s="164">
        <f t="shared" si="56"/>
        <v>0.84428016805828854</v>
      </c>
      <c r="L112" s="162">
        <f t="shared" si="57"/>
        <v>-3692</v>
      </c>
      <c r="M112" s="163">
        <f t="shared" si="58"/>
        <v>47625</v>
      </c>
      <c r="N112" s="164">
        <f t="shared" si="55"/>
        <v>2.146359015134932E-2</v>
      </c>
    </row>
    <row r="113" spans="1:14" s="56" customFormat="1" x14ac:dyDescent="0.25">
      <c r="B113" s="162" t="s">
        <v>113</v>
      </c>
      <c r="C113" s="163">
        <v>11793</v>
      </c>
      <c r="D113" s="163">
        <v>8841</v>
      </c>
      <c r="E113" s="163">
        <v>2923</v>
      </c>
      <c r="F113" s="163">
        <v>5450</v>
      </c>
      <c r="G113" s="163">
        <v>5450</v>
      </c>
      <c r="H113" s="163">
        <v>7337</v>
      </c>
      <c r="I113" s="163">
        <v>7025</v>
      </c>
      <c r="J113" s="165">
        <f t="shared" si="59"/>
        <v>-4.2524192449229892E-2</v>
      </c>
      <c r="K113" s="164">
        <f t="shared" si="56"/>
        <v>-0.20540662820947853</v>
      </c>
      <c r="L113" s="162">
        <f t="shared" si="57"/>
        <v>-312</v>
      </c>
      <c r="M113" s="163">
        <f t="shared" si="58"/>
        <v>-1816</v>
      </c>
      <c r="N113" s="164">
        <f t="shared" si="55"/>
        <v>1.4493504124923483E-3</v>
      </c>
    </row>
    <row r="114" spans="1:14" x14ac:dyDescent="0.25">
      <c r="A114" s="1"/>
      <c r="B114" s="162" t="s">
        <v>116</v>
      </c>
      <c r="C114" s="163">
        <v>12308</v>
      </c>
      <c r="D114" s="163">
        <v>11990</v>
      </c>
      <c r="E114" s="163">
        <v>2219</v>
      </c>
      <c r="F114" s="163">
        <v>8179</v>
      </c>
      <c r="G114" s="163">
        <v>8179</v>
      </c>
      <c r="H114" s="163">
        <v>12282</v>
      </c>
      <c r="I114" s="163">
        <v>11875</v>
      </c>
      <c r="J114" s="165">
        <f t="shared" si="59"/>
        <v>-3.3137925419312819E-2</v>
      </c>
      <c r="K114" s="164">
        <f t="shared" si="56"/>
        <v>-9.5913261050876164E-3</v>
      </c>
      <c r="L114" s="162">
        <f t="shared" si="57"/>
        <v>-407</v>
      </c>
      <c r="M114" s="163">
        <f t="shared" si="58"/>
        <v>-115</v>
      </c>
      <c r="N114" s="164">
        <f t="shared" si="55"/>
        <v>2.449969558483507E-3</v>
      </c>
    </row>
    <row r="115" spans="1:14" x14ac:dyDescent="0.25">
      <c r="A115" s="1"/>
      <c r="B115" s="162" t="s">
        <v>123</v>
      </c>
      <c r="C115" s="163">
        <v>1979</v>
      </c>
      <c r="D115" s="163">
        <v>2358</v>
      </c>
      <c r="E115" s="163">
        <v>1179</v>
      </c>
      <c r="F115" s="163">
        <v>5406</v>
      </c>
      <c r="G115" s="163">
        <v>5406</v>
      </c>
      <c r="H115" s="163">
        <v>5337</v>
      </c>
      <c r="I115" s="163">
        <v>5277</v>
      </c>
      <c r="J115" s="165">
        <f t="shared" si="59"/>
        <v>-1.1242270938729648E-2</v>
      </c>
      <c r="K115" s="164">
        <f t="shared" si="56"/>
        <v>1.2379134860050889</v>
      </c>
      <c r="L115" s="162">
        <f t="shared" si="57"/>
        <v>-60</v>
      </c>
      <c r="M115" s="163">
        <f t="shared" si="58"/>
        <v>2919</v>
      </c>
      <c r="N115" s="164">
        <f t="shared" si="55"/>
        <v>1.0887148934835761E-3</v>
      </c>
    </row>
    <row r="116" spans="1:14" x14ac:dyDescent="0.25">
      <c r="A116" s="1"/>
      <c r="B116" s="162" t="s">
        <v>119</v>
      </c>
      <c r="C116" s="163">
        <v>3209</v>
      </c>
      <c r="D116" s="163">
        <v>3585</v>
      </c>
      <c r="E116" s="163">
        <v>2779</v>
      </c>
      <c r="F116" s="163">
        <v>4908</v>
      </c>
      <c r="G116" s="163">
        <v>4908</v>
      </c>
      <c r="H116" s="163">
        <v>4707</v>
      </c>
      <c r="I116" s="163">
        <v>4301</v>
      </c>
      <c r="J116" s="165">
        <f t="shared" si="59"/>
        <v>-8.625451455279376E-2</v>
      </c>
      <c r="K116" s="164">
        <f t="shared" si="56"/>
        <v>0.19972105997210599</v>
      </c>
      <c r="L116" s="162">
        <f t="shared" si="57"/>
        <v>-406</v>
      </c>
      <c r="M116" s="163">
        <f t="shared" si="58"/>
        <v>716</v>
      </c>
      <c r="N116" s="164">
        <f t="shared" si="55"/>
        <v>8.8735318492947908E-4</v>
      </c>
    </row>
    <row r="117" spans="1:14" x14ac:dyDescent="0.25">
      <c r="A117" s="1"/>
      <c r="B117" s="162" t="s">
        <v>128</v>
      </c>
      <c r="C117" s="163">
        <v>614</v>
      </c>
      <c r="D117" s="163">
        <v>634</v>
      </c>
      <c r="E117" s="163">
        <v>459</v>
      </c>
      <c r="F117" s="163">
        <v>658</v>
      </c>
      <c r="G117" s="163">
        <v>658</v>
      </c>
      <c r="H117" s="163">
        <v>1050</v>
      </c>
      <c r="I117" s="163">
        <v>1230</v>
      </c>
      <c r="J117" s="165">
        <f t="shared" si="59"/>
        <v>0.17142857142857149</v>
      </c>
      <c r="K117" s="164">
        <f t="shared" si="56"/>
        <v>0.94006309148264977</v>
      </c>
      <c r="L117" s="162">
        <f t="shared" si="57"/>
        <v>180</v>
      </c>
      <c r="M117" s="163">
        <f t="shared" si="58"/>
        <v>596</v>
      </c>
      <c r="N117" s="164">
        <f t="shared" si="55"/>
        <v>2.5376526795239696E-4</v>
      </c>
    </row>
    <row r="118" spans="1:14" x14ac:dyDescent="0.25">
      <c r="A118" s="161" t="s">
        <v>144</v>
      </c>
      <c r="B118" s="162" t="s">
        <v>131</v>
      </c>
      <c r="C118" s="163">
        <v>1460</v>
      </c>
      <c r="D118" s="163">
        <v>1150</v>
      </c>
      <c r="E118" s="163">
        <v>1168</v>
      </c>
      <c r="F118" s="163">
        <v>866</v>
      </c>
      <c r="G118" s="163">
        <v>866</v>
      </c>
      <c r="H118" s="163">
        <v>639</v>
      </c>
      <c r="I118" s="163">
        <v>1448</v>
      </c>
      <c r="J118" s="165">
        <f t="shared" si="59"/>
        <v>1.2660406885758997</v>
      </c>
      <c r="K118" s="164">
        <f t="shared" si="56"/>
        <v>0.25913043478260867</v>
      </c>
      <c r="L118" s="162">
        <f t="shared" si="57"/>
        <v>809</v>
      </c>
      <c r="M118" s="163">
        <f t="shared" si="58"/>
        <v>298</v>
      </c>
      <c r="N118" s="164">
        <f t="shared" si="55"/>
        <v>2.9874155121550471E-4</v>
      </c>
    </row>
    <row r="119" spans="1:14" x14ac:dyDescent="0.25">
      <c r="A119" s="167" t="s">
        <v>145</v>
      </c>
      <c r="B119" s="168" t="s">
        <v>145</v>
      </c>
      <c r="C119" s="169">
        <f t="shared" ref="C119:I119" si="60">C111-SUM(C112:C118)</f>
        <v>15248</v>
      </c>
      <c r="D119" s="169">
        <f t="shared" si="60"/>
        <v>17708</v>
      </c>
      <c r="E119" s="169">
        <f t="shared" si="60"/>
        <v>10225</v>
      </c>
      <c r="F119" s="169">
        <f t="shared" ref="F119" si="61">F111-SUM(F112:F118)</f>
        <v>25912</v>
      </c>
      <c r="G119" s="169">
        <f t="shared" si="60"/>
        <v>25912</v>
      </c>
      <c r="H119" s="169">
        <f t="shared" si="60"/>
        <v>26900</v>
      </c>
      <c r="I119" s="169">
        <f t="shared" si="60"/>
        <v>31683</v>
      </c>
      <c r="J119" s="171">
        <f t="shared" si="59"/>
        <v>0.1778066914498142</v>
      </c>
      <c r="K119" s="170">
        <f t="shared" si="56"/>
        <v>0.7891913259543708</v>
      </c>
      <c r="L119" s="168">
        <f>I119-H119</f>
        <v>4783</v>
      </c>
      <c r="M119" s="169">
        <f t="shared" si="58"/>
        <v>13975</v>
      </c>
      <c r="N119" s="170">
        <f t="shared" si="55"/>
        <v>6.5366219386469851E-3</v>
      </c>
    </row>
    <row r="120" spans="1:14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2"/>
      <c r="J120" s="152"/>
      <c r="K120" s="152"/>
      <c r="L120" s="152"/>
      <c r="M120" s="151"/>
      <c r="N120" s="151"/>
    </row>
    <row r="121" spans="1:14" x14ac:dyDescent="0.25">
      <c r="A121" s="1"/>
      <c r="B121" s="154" t="s">
        <v>68</v>
      </c>
      <c r="C121" s="176">
        <v>177091</v>
      </c>
      <c r="D121" s="176">
        <v>165875</v>
      </c>
      <c r="E121" s="176">
        <v>70506</v>
      </c>
      <c r="F121" s="176">
        <v>165117</v>
      </c>
      <c r="G121" s="176">
        <v>165117</v>
      </c>
      <c r="H121" s="176">
        <v>182016</v>
      </c>
      <c r="I121" s="176">
        <v>189705</v>
      </c>
      <c r="J121" s="177">
        <f>IFERROR(I121/H121-1,"-")</f>
        <v>4.2243539029535926E-2</v>
      </c>
      <c r="K121" s="177">
        <f>IFERROR(I121/D121-1,"-")</f>
        <v>0.1436623963828183</v>
      </c>
      <c r="L121" s="176">
        <f>I121-H121</f>
        <v>7689</v>
      </c>
      <c r="M121" s="176">
        <f>I121-D121</f>
        <v>23830</v>
      </c>
      <c r="N121" s="177">
        <f t="shared" ref="N121:N133" si="62">I121/I$9</f>
        <v>3.9138650534072734E-2</v>
      </c>
    </row>
    <row r="122" spans="1:14" x14ac:dyDescent="0.25">
      <c r="A122" s="1" t="s">
        <v>96</v>
      </c>
      <c r="B122" s="157" t="s">
        <v>97</v>
      </c>
      <c r="C122" s="158">
        <v>103993</v>
      </c>
      <c r="D122" s="158">
        <v>89920</v>
      </c>
      <c r="E122" s="158">
        <v>37728</v>
      </c>
      <c r="F122" s="158">
        <v>100095</v>
      </c>
      <c r="G122" s="158">
        <v>100095</v>
      </c>
      <c r="H122" s="158">
        <v>111901</v>
      </c>
      <c r="I122" s="158">
        <v>119009</v>
      </c>
      <c r="J122" s="160">
        <f>IFERROR(I122/H122-1,"-")</f>
        <v>6.3520433240096263E-2</v>
      </c>
      <c r="K122" s="159">
        <f t="shared" ref="K122:K133" si="63">IFERROR(I122/D122-1,"-")</f>
        <v>0.32349866548042705</v>
      </c>
      <c r="L122" s="157">
        <f t="shared" ref="L122:L132" si="64">I122-H122</f>
        <v>7108</v>
      </c>
      <c r="M122" s="158">
        <f t="shared" ref="M122:M133" si="65">I122-D122</f>
        <v>29089</v>
      </c>
      <c r="N122" s="159">
        <f t="shared" si="62"/>
        <v>2.4553130710363257E-2</v>
      </c>
    </row>
    <row r="123" spans="1:14" x14ac:dyDescent="0.25">
      <c r="A123" s="161" t="s">
        <v>103</v>
      </c>
      <c r="B123" s="162" t="s">
        <v>103</v>
      </c>
      <c r="C123" s="163">
        <v>57787</v>
      </c>
      <c r="D123" s="163">
        <v>45175</v>
      </c>
      <c r="E123" s="163">
        <v>17203</v>
      </c>
      <c r="F123" s="163">
        <v>51998</v>
      </c>
      <c r="G123" s="163">
        <v>51998</v>
      </c>
      <c r="H123" s="163">
        <v>50226</v>
      </c>
      <c r="I123" s="163">
        <v>58787</v>
      </c>
      <c r="J123" s="165">
        <f>IFERROR(I123/H123-1,"-")</f>
        <v>0.17044956795285304</v>
      </c>
      <c r="K123" s="164">
        <f t="shared" si="63"/>
        <v>0.30131710016602109</v>
      </c>
      <c r="L123" s="162">
        <f t="shared" si="64"/>
        <v>8561</v>
      </c>
      <c r="M123" s="163">
        <f t="shared" si="65"/>
        <v>13612</v>
      </c>
      <c r="N123" s="164">
        <f t="shared" si="62"/>
        <v>1.2128535615542731E-2</v>
      </c>
    </row>
    <row r="124" spans="1:14" x14ac:dyDescent="0.25">
      <c r="A124" s="161" t="s">
        <v>100</v>
      </c>
      <c r="B124" s="162" t="s">
        <v>100</v>
      </c>
      <c r="C124" s="163">
        <v>46206</v>
      </c>
      <c r="D124" s="163">
        <v>44745</v>
      </c>
      <c r="E124" s="163">
        <v>20525</v>
      </c>
      <c r="F124" s="163">
        <v>48097</v>
      </c>
      <c r="G124" s="163">
        <v>48097</v>
      </c>
      <c r="H124" s="163">
        <v>61675</v>
      </c>
      <c r="I124" s="163">
        <v>60222</v>
      </c>
      <c r="J124" s="165">
        <f>IFERROR(I124/H124-1,"-")</f>
        <v>-2.3558978516416751E-2</v>
      </c>
      <c r="K124" s="164">
        <f t="shared" si="63"/>
        <v>0.34589339591015755</v>
      </c>
      <c r="L124" s="162">
        <f t="shared" si="64"/>
        <v>-1453</v>
      </c>
      <c r="M124" s="163">
        <f t="shared" si="65"/>
        <v>15477</v>
      </c>
      <c r="N124" s="164">
        <f t="shared" si="62"/>
        <v>1.2424595094820527E-2</v>
      </c>
    </row>
    <row r="125" spans="1:14" x14ac:dyDescent="0.25">
      <c r="A125" s="1"/>
      <c r="B125" s="157" t="s">
        <v>107</v>
      </c>
      <c r="C125" s="158">
        <v>73098</v>
      </c>
      <c r="D125" s="158">
        <v>75955</v>
      </c>
      <c r="E125" s="158">
        <v>32778</v>
      </c>
      <c r="F125" s="158">
        <v>65022</v>
      </c>
      <c r="G125" s="158">
        <v>65022</v>
      </c>
      <c r="H125" s="158">
        <v>70115</v>
      </c>
      <c r="I125" s="158">
        <v>70696</v>
      </c>
      <c r="J125" s="160">
        <f>IFERROR(I125/H125-1,"-")</f>
        <v>8.2863866505027417E-3</v>
      </c>
      <c r="K125" s="159">
        <f t="shared" si="63"/>
        <v>-6.9238364821275766E-2</v>
      </c>
      <c r="L125" s="157">
        <f t="shared" si="64"/>
        <v>581</v>
      </c>
      <c r="M125" s="158">
        <f t="shared" si="65"/>
        <v>-5259</v>
      </c>
      <c r="N125" s="159">
        <f t="shared" si="62"/>
        <v>1.4585519823709474E-2</v>
      </c>
    </row>
    <row r="126" spans="1:14" s="56" customFormat="1" x14ac:dyDescent="0.25">
      <c r="B126" s="162" t="s">
        <v>110</v>
      </c>
      <c r="C126" s="163">
        <v>9358</v>
      </c>
      <c r="D126" s="163">
        <v>8241</v>
      </c>
      <c r="E126" s="163">
        <v>3292</v>
      </c>
      <c r="F126" s="163">
        <v>7290</v>
      </c>
      <c r="G126" s="163">
        <v>7290</v>
      </c>
      <c r="H126" s="163">
        <v>9274</v>
      </c>
      <c r="I126" s="163">
        <v>8495</v>
      </c>
      <c r="J126" s="165">
        <f t="shared" ref="J126:J133" si="66">IFERROR(I126/H126-1,"-")</f>
        <v>-8.3998274746603374E-2</v>
      </c>
      <c r="K126" s="164">
        <f t="shared" si="63"/>
        <v>3.0821502244873233E-2</v>
      </c>
      <c r="L126" s="162">
        <f t="shared" si="64"/>
        <v>-779</v>
      </c>
      <c r="M126" s="163">
        <f t="shared" si="65"/>
        <v>254</v>
      </c>
      <c r="N126" s="164">
        <f t="shared" si="62"/>
        <v>1.7526308546793594E-3</v>
      </c>
    </row>
    <row r="127" spans="1:14" s="56" customFormat="1" x14ac:dyDescent="0.25">
      <c r="B127" s="162" t="s">
        <v>113</v>
      </c>
      <c r="C127" s="163">
        <v>8336</v>
      </c>
      <c r="D127" s="163">
        <v>7189</v>
      </c>
      <c r="E127" s="163">
        <v>3494</v>
      </c>
      <c r="F127" s="163">
        <v>6988</v>
      </c>
      <c r="G127" s="163">
        <v>6988</v>
      </c>
      <c r="H127" s="163">
        <v>9957</v>
      </c>
      <c r="I127" s="163">
        <v>9595</v>
      </c>
      <c r="J127" s="165">
        <f t="shared" si="66"/>
        <v>-3.6356332228582922E-2</v>
      </c>
      <c r="K127" s="164">
        <f t="shared" si="63"/>
        <v>0.33467798024760054</v>
      </c>
      <c r="L127" s="162">
        <f t="shared" si="64"/>
        <v>-362</v>
      </c>
      <c r="M127" s="163">
        <f t="shared" si="65"/>
        <v>2406</v>
      </c>
      <c r="N127" s="164">
        <f t="shared" si="62"/>
        <v>1.9795754032546735E-3</v>
      </c>
    </row>
    <row r="128" spans="1:14" x14ac:dyDescent="0.25">
      <c r="A128" s="1"/>
      <c r="B128" s="162" t="s">
        <v>116</v>
      </c>
      <c r="C128" s="163">
        <v>5204</v>
      </c>
      <c r="D128" s="163">
        <v>5337</v>
      </c>
      <c r="E128" s="163">
        <v>2351</v>
      </c>
      <c r="F128" s="163">
        <v>6283</v>
      </c>
      <c r="G128" s="163">
        <v>6283</v>
      </c>
      <c r="H128" s="163">
        <v>6766</v>
      </c>
      <c r="I128" s="163">
        <v>6665</v>
      </c>
      <c r="J128" s="165">
        <f t="shared" si="66"/>
        <v>-1.4927579071829733E-2</v>
      </c>
      <c r="K128" s="164">
        <f t="shared" si="63"/>
        <v>0.24882893011054907</v>
      </c>
      <c r="L128" s="162">
        <f t="shared" si="64"/>
        <v>-101</v>
      </c>
      <c r="M128" s="163">
        <f t="shared" si="65"/>
        <v>1328</v>
      </c>
      <c r="N128" s="164">
        <f t="shared" si="62"/>
        <v>1.3750776511404273E-3</v>
      </c>
    </row>
    <row r="129" spans="1:14" x14ac:dyDescent="0.25">
      <c r="A129" s="1"/>
      <c r="B129" s="162" t="s">
        <v>123</v>
      </c>
      <c r="C129" s="163">
        <v>1279</v>
      </c>
      <c r="D129" s="163">
        <v>1294</v>
      </c>
      <c r="E129" s="163">
        <v>628</v>
      </c>
      <c r="F129" s="163">
        <v>1944</v>
      </c>
      <c r="G129" s="163">
        <v>1944</v>
      </c>
      <c r="H129" s="163">
        <v>2010</v>
      </c>
      <c r="I129" s="163">
        <v>1814</v>
      </c>
      <c r="J129" s="165">
        <f t="shared" si="66"/>
        <v>-9.7512437810945318E-2</v>
      </c>
      <c r="K129" s="164">
        <f t="shared" si="63"/>
        <v>0.40185471406491491</v>
      </c>
      <c r="L129" s="162">
        <f t="shared" si="64"/>
        <v>-196</v>
      </c>
      <c r="M129" s="163">
        <f t="shared" si="65"/>
        <v>520</v>
      </c>
      <c r="N129" s="164">
        <f t="shared" si="62"/>
        <v>3.7425219192329111E-4</v>
      </c>
    </row>
    <row r="130" spans="1:14" x14ac:dyDescent="0.25">
      <c r="A130" s="1"/>
      <c r="B130" s="162" t="s">
        <v>119</v>
      </c>
      <c r="C130" s="163">
        <v>1336</v>
      </c>
      <c r="D130" s="163">
        <v>1092</v>
      </c>
      <c r="E130" s="163">
        <v>609</v>
      </c>
      <c r="F130" s="163">
        <v>1358</v>
      </c>
      <c r="G130" s="163">
        <v>1358</v>
      </c>
      <c r="H130" s="163">
        <v>1386</v>
      </c>
      <c r="I130" s="163">
        <v>1471</v>
      </c>
      <c r="J130" s="165">
        <f t="shared" si="66"/>
        <v>6.1327561327561231E-2</v>
      </c>
      <c r="K130" s="164">
        <f t="shared" si="63"/>
        <v>0.34706959706959717</v>
      </c>
      <c r="L130" s="162">
        <f t="shared" si="64"/>
        <v>85</v>
      </c>
      <c r="M130" s="163">
        <f t="shared" si="65"/>
        <v>379</v>
      </c>
      <c r="N130" s="164">
        <f t="shared" si="62"/>
        <v>3.0348675541298851E-4</v>
      </c>
    </row>
    <row r="131" spans="1:14" x14ac:dyDescent="0.25">
      <c r="A131" s="1"/>
      <c r="B131" s="162" t="s">
        <v>128</v>
      </c>
      <c r="C131" s="163">
        <v>1095</v>
      </c>
      <c r="D131" s="163">
        <v>1206</v>
      </c>
      <c r="E131" s="163">
        <v>680</v>
      </c>
      <c r="F131" s="163">
        <v>704</v>
      </c>
      <c r="G131" s="163">
        <v>704</v>
      </c>
      <c r="H131" s="163">
        <v>915</v>
      </c>
      <c r="I131" s="163">
        <v>1028</v>
      </c>
      <c r="J131" s="165">
        <f t="shared" si="66"/>
        <v>0.12349726775956293</v>
      </c>
      <c r="K131" s="164">
        <f t="shared" si="63"/>
        <v>-0.14759535655058043</v>
      </c>
      <c r="L131" s="162">
        <f t="shared" si="64"/>
        <v>113</v>
      </c>
      <c r="M131" s="163">
        <f t="shared" si="65"/>
        <v>-178</v>
      </c>
      <c r="N131" s="164">
        <f t="shared" si="62"/>
        <v>2.1208999630493013E-4</v>
      </c>
    </row>
    <row r="132" spans="1:14" x14ac:dyDescent="0.25">
      <c r="A132" s="161" t="s">
        <v>144</v>
      </c>
      <c r="B132" s="162" t="s">
        <v>131</v>
      </c>
      <c r="C132" s="163">
        <v>2064</v>
      </c>
      <c r="D132" s="163">
        <v>1757</v>
      </c>
      <c r="E132" s="163">
        <v>1063</v>
      </c>
      <c r="F132" s="163">
        <v>1156</v>
      </c>
      <c r="G132" s="163">
        <v>1156</v>
      </c>
      <c r="H132" s="163">
        <v>1637</v>
      </c>
      <c r="I132" s="163">
        <v>1543</v>
      </c>
      <c r="J132" s="165">
        <f t="shared" si="66"/>
        <v>-5.7422113622480175E-2</v>
      </c>
      <c r="K132" s="164">
        <f t="shared" si="63"/>
        <v>-0.12179852020489468</v>
      </c>
      <c r="L132" s="162">
        <f t="shared" si="64"/>
        <v>-94</v>
      </c>
      <c r="M132" s="163">
        <f t="shared" si="65"/>
        <v>-214</v>
      </c>
      <c r="N132" s="164">
        <f t="shared" si="62"/>
        <v>3.1834130768337274E-4</v>
      </c>
    </row>
    <row r="133" spans="1:14" x14ac:dyDescent="0.25">
      <c r="A133" s="167" t="s">
        <v>145</v>
      </c>
      <c r="B133" s="168" t="s">
        <v>145</v>
      </c>
      <c r="C133" s="169">
        <f t="shared" ref="C133:I133" si="67">C125-SUM(C126:C132)</f>
        <v>44426</v>
      </c>
      <c r="D133" s="169">
        <f t="shared" si="67"/>
        <v>49839</v>
      </c>
      <c r="E133" s="169">
        <f t="shared" si="67"/>
        <v>20661</v>
      </c>
      <c r="F133" s="169">
        <f t="shared" ref="F133" si="68">F125-SUM(F126:F132)</f>
        <v>39299</v>
      </c>
      <c r="G133" s="169">
        <f t="shared" si="67"/>
        <v>39299</v>
      </c>
      <c r="H133" s="169">
        <f t="shared" si="67"/>
        <v>38170</v>
      </c>
      <c r="I133" s="169">
        <f t="shared" si="67"/>
        <v>40085</v>
      </c>
      <c r="J133" s="171">
        <f t="shared" si="66"/>
        <v>5.0170290804296469E-2</v>
      </c>
      <c r="K133" s="170">
        <f t="shared" si="63"/>
        <v>-0.19571018680150087</v>
      </c>
      <c r="L133" s="168">
        <f>I133-H133</f>
        <v>1915</v>
      </c>
      <c r="M133" s="169">
        <f t="shared" si="65"/>
        <v>-9754</v>
      </c>
      <c r="N133" s="170">
        <f t="shared" si="62"/>
        <v>8.2700656633104327E-3</v>
      </c>
    </row>
    <row r="134" spans="1:14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2"/>
      <c r="J134" s="152"/>
      <c r="K134" s="152"/>
      <c r="L134" s="152"/>
      <c r="M134" s="151"/>
      <c r="N134" s="151"/>
    </row>
    <row r="135" spans="1:14" x14ac:dyDescent="0.25">
      <c r="A135" s="1"/>
      <c r="B135" s="154" t="s">
        <v>68</v>
      </c>
      <c r="C135" s="176">
        <v>252815</v>
      </c>
      <c r="D135" s="176">
        <v>224428</v>
      </c>
      <c r="E135" s="176">
        <v>87336</v>
      </c>
      <c r="F135" s="176">
        <v>226073</v>
      </c>
      <c r="G135" s="176">
        <v>226073</v>
      </c>
      <c r="H135" s="176">
        <v>244622</v>
      </c>
      <c r="I135" s="176">
        <v>256066</v>
      </c>
      <c r="J135" s="177">
        <f>IFERROR(I135/H135-1,"-")</f>
        <v>4.6782382614809714E-2</v>
      </c>
      <c r="K135" s="177">
        <f>IFERROR(I135/D135-1,"-")</f>
        <v>0.14097171475929926</v>
      </c>
      <c r="L135" s="176">
        <f>I135-H135</f>
        <v>11444</v>
      </c>
      <c r="M135" s="176">
        <f>I135-D135</f>
        <v>31638</v>
      </c>
      <c r="N135" s="177">
        <f t="shared" ref="N135:N147" si="69">I135/I$9</f>
        <v>5.2829802523169489E-2</v>
      </c>
    </row>
    <row r="136" spans="1:14" x14ac:dyDescent="0.25">
      <c r="A136" s="1" t="s">
        <v>96</v>
      </c>
      <c r="B136" s="157" t="s">
        <v>97</v>
      </c>
      <c r="C136" s="158">
        <v>49146</v>
      </c>
      <c r="D136" s="158">
        <v>40957</v>
      </c>
      <c r="E136" s="158">
        <v>15858</v>
      </c>
      <c r="F136" s="158">
        <v>26334</v>
      </c>
      <c r="G136" s="158">
        <v>26334</v>
      </c>
      <c r="H136" s="158">
        <v>28935</v>
      </c>
      <c r="I136" s="158">
        <v>24980</v>
      </c>
      <c r="J136" s="160">
        <f>IFERROR(I136/H136-1,"-")</f>
        <v>-0.13668567478831861</v>
      </c>
      <c r="K136" s="159">
        <f t="shared" ref="K136:K147" si="70">IFERROR(I136/D136-1,"-")</f>
        <v>-0.39009204775740414</v>
      </c>
      <c r="L136" s="157">
        <f t="shared" ref="L136:L146" si="71">I136-H136</f>
        <v>-3955</v>
      </c>
      <c r="M136" s="158">
        <f t="shared" ref="M136:M147" si="72">I136-D136</f>
        <v>-15977</v>
      </c>
      <c r="N136" s="159">
        <f t="shared" si="69"/>
        <v>5.1537043849194109E-3</v>
      </c>
    </row>
    <row r="137" spans="1:14" x14ac:dyDescent="0.25">
      <c r="A137" s="161" t="s">
        <v>103</v>
      </c>
      <c r="B137" s="162" t="s">
        <v>103</v>
      </c>
      <c r="C137" s="163">
        <v>35831</v>
      </c>
      <c r="D137" s="163">
        <v>22725</v>
      </c>
      <c r="E137" s="163">
        <v>10814</v>
      </c>
      <c r="F137" s="163">
        <v>17960</v>
      </c>
      <c r="G137" s="163">
        <v>17960</v>
      </c>
      <c r="H137" s="163">
        <v>18744</v>
      </c>
      <c r="I137" s="163">
        <v>15731</v>
      </c>
      <c r="J137" s="165">
        <f>IFERROR(I137/H137-1,"-")</f>
        <v>-0.16074477166026457</v>
      </c>
      <c r="K137" s="164">
        <f t="shared" si="70"/>
        <v>-0.30776677667766772</v>
      </c>
      <c r="L137" s="162">
        <f t="shared" si="71"/>
        <v>-3013</v>
      </c>
      <c r="M137" s="163">
        <f t="shared" si="72"/>
        <v>-6994</v>
      </c>
      <c r="N137" s="164">
        <f t="shared" si="69"/>
        <v>3.2455133578529727E-3</v>
      </c>
    </row>
    <row r="138" spans="1:14" x14ac:dyDescent="0.25">
      <c r="A138" s="161" t="s">
        <v>100</v>
      </c>
      <c r="B138" s="162" t="s">
        <v>100</v>
      </c>
      <c r="C138" s="163">
        <v>13315</v>
      </c>
      <c r="D138" s="163">
        <v>18232</v>
      </c>
      <c r="E138" s="163">
        <v>5044</v>
      </c>
      <c r="F138" s="163">
        <v>8374</v>
      </c>
      <c r="G138" s="163">
        <v>8374</v>
      </c>
      <c r="H138" s="163">
        <v>10191</v>
      </c>
      <c r="I138" s="163">
        <v>9249</v>
      </c>
      <c r="J138" s="165">
        <f>IFERROR(I138/H138-1,"-")</f>
        <v>-9.2434501030320915E-2</v>
      </c>
      <c r="K138" s="164">
        <f t="shared" si="70"/>
        <v>-0.49270513383062742</v>
      </c>
      <c r="L138" s="162">
        <f t="shared" si="71"/>
        <v>-942</v>
      </c>
      <c r="M138" s="163">
        <f t="shared" si="72"/>
        <v>-8983</v>
      </c>
      <c r="N138" s="164">
        <f t="shared" si="69"/>
        <v>1.9081910270664383E-3</v>
      </c>
    </row>
    <row r="139" spans="1:14" x14ac:dyDescent="0.25">
      <c r="A139" s="1"/>
      <c r="B139" s="157" t="s">
        <v>107</v>
      </c>
      <c r="C139" s="158">
        <v>203669</v>
      </c>
      <c r="D139" s="158">
        <v>183471</v>
      </c>
      <c r="E139" s="158">
        <v>71478</v>
      </c>
      <c r="F139" s="158">
        <v>199739</v>
      </c>
      <c r="G139" s="158">
        <v>199739</v>
      </c>
      <c r="H139" s="158">
        <v>215687</v>
      </c>
      <c r="I139" s="158">
        <v>231086</v>
      </c>
      <c r="J139" s="160">
        <f>IFERROR(I139/H139-1,"-")</f>
        <v>7.139512348913013E-2</v>
      </c>
      <c r="K139" s="159">
        <f t="shared" si="70"/>
        <v>0.25952330341034813</v>
      </c>
      <c r="L139" s="157">
        <f t="shared" si="71"/>
        <v>15399</v>
      </c>
      <c r="M139" s="158">
        <f t="shared" si="72"/>
        <v>47615</v>
      </c>
      <c r="N139" s="159">
        <f t="shared" si="69"/>
        <v>4.7676098138250078E-2</v>
      </c>
    </row>
    <row r="140" spans="1:14" s="56" customFormat="1" x14ac:dyDescent="0.25">
      <c r="B140" s="162" t="s">
        <v>110</v>
      </c>
      <c r="C140" s="163">
        <v>106209</v>
      </c>
      <c r="D140" s="163">
        <v>91081</v>
      </c>
      <c r="E140" s="163">
        <v>29452</v>
      </c>
      <c r="F140" s="163">
        <v>86847</v>
      </c>
      <c r="G140" s="163">
        <v>86847</v>
      </c>
      <c r="H140" s="163">
        <v>92504</v>
      </c>
      <c r="I140" s="163">
        <v>104620</v>
      </c>
      <c r="J140" s="165">
        <f t="shared" ref="J140:J147" si="73">IFERROR(I140/H140-1,"-")</f>
        <v>0.13097811986508701</v>
      </c>
      <c r="K140" s="164">
        <f t="shared" si="70"/>
        <v>0.14864790680822559</v>
      </c>
      <c r="L140" s="162">
        <f t="shared" si="71"/>
        <v>12116</v>
      </c>
      <c r="M140" s="163">
        <f t="shared" si="72"/>
        <v>13539</v>
      </c>
      <c r="N140" s="164">
        <f t="shared" si="69"/>
        <v>2.158448970177217E-2</v>
      </c>
    </row>
    <row r="141" spans="1:14" s="56" customFormat="1" x14ac:dyDescent="0.25">
      <c r="B141" s="162" t="s">
        <v>113</v>
      </c>
      <c r="C141" s="163">
        <v>13120</v>
      </c>
      <c r="D141" s="163">
        <v>12686</v>
      </c>
      <c r="E141" s="163">
        <v>5377</v>
      </c>
      <c r="F141" s="163">
        <v>13423</v>
      </c>
      <c r="G141" s="163">
        <v>13423</v>
      </c>
      <c r="H141" s="163">
        <v>18417</v>
      </c>
      <c r="I141" s="163">
        <v>19208</v>
      </c>
      <c r="J141" s="165">
        <f t="shared" si="73"/>
        <v>4.2949448878753405E-2</v>
      </c>
      <c r="K141" s="164">
        <f t="shared" si="70"/>
        <v>0.51411004256660875</v>
      </c>
      <c r="L141" s="162">
        <f t="shared" si="71"/>
        <v>791</v>
      </c>
      <c r="M141" s="163">
        <f t="shared" si="72"/>
        <v>6522</v>
      </c>
      <c r="N141" s="164">
        <f t="shared" si="69"/>
        <v>3.9628644445769438E-3</v>
      </c>
    </row>
    <row r="142" spans="1:14" x14ac:dyDescent="0.25">
      <c r="A142" s="1"/>
      <c r="B142" s="162" t="s">
        <v>116</v>
      </c>
      <c r="C142" s="163">
        <v>23343</v>
      </c>
      <c r="D142" s="163">
        <v>17850</v>
      </c>
      <c r="E142" s="163">
        <v>5591</v>
      </c>
      <c r="F142" s="163">
        <v>23794</v>
      </c>
      <c r="G142" s="163">
        <v>23794</v>
      </c>
      <c r="H142" s="163">
        <v>22158</v>
      </c>
      <c r="I142" s="163">
        <v>22877</v>
      </c>
      <c r="J142" s="165">
        <f t="shared" si="73"/>
        <v>3.2448776965430026E-2</v>
      </c>
      <c r="K142" s="164">
        <f t="shared" si="70"/>
        <v>0.28162464985994395</v>
      </c>
      <c r="L142" s="162">
        <f t="shared" si="71"/>
        <v>719</v>
      </c>
      <c r="M142" s="163">
        <f t="shared" si="72"/>
        <v>5027</v>
      </c>
      <c r="N142" s="164">
        <f t="shared" si="69"/>
        <v>4.7198276706886056E-3</v>
      </c>
    </row>
    <row r="143" spans="1:14" x14ac:dyDescent="0.25">
      <c r="A143" s="1"/>
      <c r="B143" s="162" t="s">
        <v>123</v>
      </c>
      <c r="C143" s="163">
        <v>4353</v>
      </c>
      <c r="D143" s="163">
        <v>3928</v>
      </c>
      <c r="E143" s="163">
        <v>1151</v>
      </c>
      <c r="F143" s="163">
        <v>9497</v>
      </c>
      <c r="G143" s="163">
        <v>9497</v>
      </c>
      <c r="H143" s="163">
        <v>8741</v>
      </c>
      <c r="I143" s="163">
        <v>6113</v>
      </c>
      <c r="J143" s="165">
        <f t="shared" si="73"/>
        <v>-0.30065209930213932</v>
      </c>
      <c r="K143" s="164">
        <f t="shared" si="70"/>
        <v>0.55626272912423635</v>
      </c>
      <c r="L143" s="162">
        <f t="shared" si="71"/>
        <v>-2628</v>
      </c>
      <c r="M143" s="163">
        <f t="shared" si="72"/>
        <v>2185</v>
      </c>
      <c r="N143" s="164">
        <f t="shared" si="69"/>
        <v>1.261192750400815E-3</v>
      </c>
    </row>
    <row r="144" spans="1:14" x14ac:dyDescent="0.25">
      <c r="A144" s="1"/>
      <c r="B144" s="162" t="s">
        <v>119</v>
      </c>
      <c r="C144" s="163">
        <v>4007</v>
      </c>
      <c r="D144" s="163">
        <v>3987</v>
      </c>
      <c r="E144" s="163">
        <v>1867</v>
      </c>
      <c r="F144" s="163">
        <v>4118</v>
      </c>
      <c r="G144" s="163">
        <v>4118</v>
      </c>
      <c r="H144" s="163">
        <v>4790</v>
      </c>
      <c r="I144" s="163">
        <v>5320</v>
      </c>
      <c r="J144" s="165">
        <f t="shared" si="73"/>
        <v>0.11064718162839249</v>
      </c>
      <c r="K144" s="164">
        <f t="shared" si="70"/>
        <v>0.33433659393027337</v>
      </c>
      <c r="L144" s="162">
        <f t="shared" si="71"/>
        <v>530</v>
      </c>
      <c r="M144" s="163">
        <f t="shared" si="72"/>
        <v>1333</v>
      </c>
      <c r="N144" s="164">
        <f t="shared" si="69"/>
        <v>1.0975863622006111E-3</v>
      </c>
    </row>
    <row r="145" spans="1:14" x14ac:dyDescent="0.25">
      <c r="A145" s="1"/>
      <c r="B145" s="162" t="s">
        <v>128</v>
      </c>
      <c r="C145" s="163">
        <v>1778</v>
      </c>
      <c r="D145" s="163">
        <v>1934</v>
      </c>
      <c r="E145" s="163">
        <v>2361</v>
      </c>
      <c r="F145" s="163">
        <v>2451</v>
      </c>
      <c r="G145" s="163">
        <v>2451</v>
      </c>
      <c r="H145" s="163">
        <v>2781</v>
      </c>
      <c r="I145" s="163">
        <v>2573</v>
      </c>
      <c r="J145" s="165">
        <f t="shared" si="73"/>
        <v>-7.4793239841783543E-2</v>
      </c>
      <c r="K145" s="164">
        <f t="shared" si="70"/>
        <v>0.33040330920372285</v>
      </c>
      <c r="L145" s="162">
        <f t="shared" si="71"/>
        <v>-208</v>
      </c>
      <c r="M145" s="163">
        <f t="shared" si="72"/>
        <v>639</v>
      </c>
      <c r="N145" s="164">
        <f t="shared" si="69"/>
        <v>5.3084393044025796E-4</v>
      </c>
    </row>
    <row r="146" spans="1:14" x14ac:dyDescent="0.25">
      <c r="A146" s="161" t="s">
        <v>144</v>
      </c>
      <c r="B146" s="162" t="s">
        <v>131</v>
      </c>
      <c r="C146" s="163">
        <v>8616</v>
      </c>
      <c r="D146" s="163">
        <v>5563</v>
      </c>
      <c r="E146" s="163">
        <v>4703</v>
      </c>
      <c r="F146" s="163">
        <v>1164</v>
      </c>
      <c r="G146" s="163">
        <v>1164</v>
      </c>
      <c r="H146" s="163">
        <v>2087</v>
      </c>
      <c r="I146" s="163">
        <v>1892</v>
      </c>
      <c r="J146" s="165">
        <f t="shared" si="73"/>
        <v>-9.3435553425970319E-2</v>
      </c>
      <c r="K146" s="164">
        <f t="shared" si="70"/>
        <v>-0.65989573970879023</v>
      </c>
      <c r="L146" s="162">
        <f t="shared" si="71"/>
        <v>-195</v>
      </c>
      <c r="M146" s="163">
        <f t="shared" si="72"/>
        <v>-3671</v>
      </c>
      <c r="N146" s="164">
        <f t="shared" si="69"/>
        <v>3.9034462354954066E-4</v>
      </c>
    </row>
    <row r="147" spans="1:14" x14ac:dyDescent="0.25">
      <c r="A147" s="167" t="s">
        <v>145</v>
      </c>
      <c r="B147" s="168" t="s">
        <v>145</v>
      </c>
      <c r="C147" s="169">
        <f t="shared" ref="C147:I147" si="74">C139-SUM(C140:C146)</f>
        <v>42243</v>
      </c>
      <c r="D147" s="169">
        <f t="shared" si="74"/>
        <v>46442</v>
      </c>
      <c r="E147" s="169">
        <f t="shared" si="74"/>
        <v>20976</v>
      </c>
      <c r="F147" s="169">
        <f t="shared" ref="F147" si="75">F139-SUM(F140:F146)</f>
        <v>58445</v>
      </c>
      <c r="G147" s="169">
        <f t="shared" si="74"/>
        <v>58445</v>
      </c>
      <c r="H147" s="169">
        <f t="shared" si="74"/>
        <v>64209</v>
      </c>
      <c r="I147" s="169">
        <f t="shared" si="74"/>
        <v>68483</v>
      </c>
      <c r="J147" s="171">
        <f t="shared" si="73"/>
        <v>6.6563877338067901E-2</v>
      </c>
      <c r="K147" s="170">
        <f t="shared" si="70"/>
        <v>0.47459196417036309</v>
      </c>
      <c r="L147" s="168">
        <f>I147-H147</f>
        <v>4274</v>
      </c>
      <c r="M147" s="169">
        <f t="shared" si="72"/>
        <v>22041</v>
      </c>
      <c r="N147" s="170">
        <f t="shared" si="69"/>
        <v>1.4128948654621137E-2</v>
      </c>
    </row>
    <row r="148" spans="1:14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2"/>
      <c r="J148" s="152"/>
      <c r="K148" s="152"/>
      <c r="L148" s="152"/>
      <c r="M148" s="151"/>
      <c r="N148" s="151"/>
    </row>
    <row r="149" spans="1:14" x14ac:dyDescent="0.25">
      <c r="A149" s="1"/>
      <c r="B149" s="154" t="s">
        <v>68</v>
      </c>
      <c r="C149" s="176">
        <v>111310</v>
      </c>
      <c r="D149" s="176">
        <v>109315</v>
      </c>
      <c r="E149" s="176">
        <v>38350</v>
      </c>
      <c r="F149" s="176">
        <v>92850</v>
      </c>
      <c r="G149" s="176">
        <v>92850</v>
      </c>
      <c r="H149" s="176">
        <v>105659</v>
      </c>
      <c r="I149" s="176">
        <v>108484</v>
      </c>
      <c r="J149" s="177">
        <f>IFERROR(I149/H149-1,"-")</f>
        <v>2.6736955678172247E-2</v>
      </c>
      <c r="K149" s="177">
        <f>IFERROR(I149/D149-1,"-")</f>
        <v>-7.6018844623336745E-3</v>
      </c>
      <c r="L149" s="176">
        <f>I149-H149</f>
        <v>2825</v>
      </c>
      <c r="M149" s="176">
        <f>I149-D149</f>
        <v>-831</v>
      </c>
      <c r="N149" s="177">
        <f t="shared" ref="N149:N161" si="76">I149/I$9</f>
        <v>2.2381684006949454E-2</v>
      </c>
    </row>
    <row r="150" spans="1:14" x14ac:dyDescent="0.25">
      <c r="A150" s="1" t="s">
        <v>96</v>
      </c>
      <c r="B150" s="157" t="s">
        <v>97</v>
      </c>
      <c r="C150" s="158">
        <v>44432</v>
      </c>
      <c r="D150" s="158">
        <v>47136</v>
      </c>
      <c r="E150" s="158">
        <v>16178</v>
      </c>
      <c r="F150" s="158">
        <v>48454</v>
      </c>
      <c r="G150" s="158">
        <v>48454</v>
      </c>
      <c r="H150" s="158">
        <v>52723</v>
      </c>
      <c r="I150" s="158">
        <v>47704</v>
      </c>
      <c r="J150" s="160">
        <f>IFERROR(I150/H150-1,"-")</f>
        <v>-9.5195645164349529E-2</v>
      </c>
      <c r="K150" s="159">
        <f t="shared" ref="K150:K161" si="77">IFERROR(I150/D150-1,"-")</f>
        <v>1.2050237610319092E-2</v>
      </c>
      <c r="L150" s="157">
        <f t="shared" ref="L150:L160" si="78">I150-H150</f>
        <v>-5019</v>
      </c>
      <c r="M150" s="158">
        <f t="shared" ref="M150:M161" si="79">I150-D150</f>
        <v>568</v>
      </c>
      <c r="N150" s="159">
        <f t="shared" si="76"/>
        <v>9.8419661320334507E-3</v>
      </c>
    </row>
    <row r="151" spans="1:14" x14ac:dyDescent="0.25">
      <c r="A151" s="161" t="s">
        <v>103</v>
      </c>
      <c r="B151" s="162" t="s">
        <v>103</v>
      </c>
      <c r="C151" s="163">
        <v>25843</v>
      </c>
      <c r="D151" s="163">
        <v>27134</v>
      </c>
      <c r="E151" s="163">
        <v>8640</v>
      </c>
      <c r="F151" s="163">
        <v>34235</v>
      </c>
      <c r="G151" s="163">
        <v>34235</v>
      </c>
      <c r="H151" s="163">
        <v>37827</v>
      </c>
      <c r="I151" s="163">
        <v>31702</v>
      </c>
      <c r="J151" s="165">
        <f>IFERROR(I151/H151-1,"-")</f>
        <v>-0.16192137890924474</v>
      </c>
      <c r="K151" s="164">
        <f t="shared" si="77"/>
        <v>0.16834967199823092</v>
      </c>
      <c r="L151" s="162">
        <f t="shared" si="78"/>
        <v>-6125</v>
      </c>
      <c r="M151" s="163">
        <f t="shared" si="79"/>
        <v>4568</v>
      </c>
      <c r="N151" s="164">
        <f t="shared" si="76"/>
        <v>6.5405418899405592E-3</v>
      </c>
    </row>
    <row r="152" spans="1:14" x14ac:dyDescent="0.25">
      <c r="A152" s="161" t="s">
        <v>100</v>
      </c>
      <c r="B152" s="162" t="s">
        <v>100</v>
      </c>
      <c r="C152" s="163">
        <v>18589</v>
      </c>
      <c r="D152" s="163">
        <v>20002</v>
      </c>
      <c r="E152" s="163">
        <v>7538</v>
      </c>
      <c r="F152" s="163">
        <v>14219</v>
      </c>
      <c r="G152" s="163">
        <v>14219</v>
      </c>
      <c r="H152" s="163">
        <v>14896</v>
      </c>
      <c r="I152" s="163">
        <v>16002</v>
      </c>
      <c r="J152" s="165">
        <f>IFERROR(I152/H152-1,"-")</f>
        <v>7.4248120300751896E-2</v>
      </c>
      <c r="K152" s="164">
        <f t="shared" si="77"/>
        <v>-0.19998000199980004</v>
      </c>
      <c r="L152" s="162">
        <f t="shared" si="78"/>
        <v>1106</v>
      </c>
      <c r="M152" s="163">
        <f t="shared" si="79"/>
        <v>-4000</v>
      </c>
      <c r="N152" s="164">
        <f t="shared" si="76"/>
        <v>3.3014242420928907E-3</v>
      </c>
    </row>
    <row r="153" spans="1:14" x14ac:dyDescent="0.25">
      <c r="A153" s="1"/>
      <c r="B153" s="157" t="s">
        <v>107</v>
      </c>
      <c r="C153" s="158">
        <v>66878</v>
      </c>
      <c r="D153" s="158">
        <v>62179</v>
      </c>
      <c r="E153" s="158">
        <v>22172</v>
      </c>
      <c r="F153" s="158">
        <v>44396</v>
      </c>
      <c r="G153" s="158">
        <v>44396</v>
      </c>
      <c r="H153" s="158">
        <v>52936</v>
      </c>
      <c r="I153" s="158">
        <v>60780</v>
      </c>
      <c r="J153" s="160">
        <f>IFERROR(I153/H153-1,"-")</f>
        <v>0.14817893305123175</v>
      </c>
      <c r="K153" s="159">
        <f t="shared" si="77"/>
        <v>-2.2499557728493547E-2</v>
      </c>
      <c r="L153" s="157">
        <f t="shared" si="78"/>
        <v>7844</v>
      </c>
      <c r="M153" s="158">
        <f t="shared" si="79"/>
        <v>-1399</v>
      </c>
      <c r="N153" s="159">
        <f t="shared" si="76"/>
        <v>1.2539717874916005E-2</v>
      </c>
    </row>
    <row r="154" spans="1:14" s="56" customFormat="1" x14ac:dyDescent="0.25">
      <c r="B154" s="162" t="s">
        <v>110</v>
      </c>
      <c r="C154" s="163">
        <v>20117</v>
      </c>
      <c r="D154" s="163">
        <v>18658</v>
      </c>
      <c r="E154" s="163">
        <v>5936</v>
      </c>
      <c r="F154" s="163">
        <v>16156</v>
      </c>
      <c r="G154" s="163">
        <v>16156</v>
      </c>
      <c r="H154" s="163">
        <v>17447</v>
      </c>
      <c r="I154" s="163">
        <v>18480</v>
      </c>
      <c r="J154" s="165">
        <f t="shared" ref="J154:J161" si="80">IFERROR(I154/H154-1,"-")</f>
        <v>5.9207886742706384E-2</v>
      </c>
      <c r="K154" s="164">
        <f t="shared" si="77"/>
        <v>-9.5401436381177263E-3</v>
      </c>
      <c r="L154" s="162">
        <f t="shared" si="78"/>
        <v>1033</v>
      </c>
      <c r="M154" s="163">
        <f t="shared" si="79"/>
        <v>-178</v>
      </c>
      <c r="N154" s="164">
        <f t="shared" si="76"/>
        <v>3.8126684160652807E-3</v>
      </c>
    </row>
    <row r="155" spans="1:14" s="56" customFormat="1" x14ac:dyDescent="0.25">
      <c r="B155" s="162" t="s">
        <v>113</v>
      </c>
      <c r="C155" s="163">
        <v>21016</v>
      </c>
      <c r="D155" s="163">
        <v>16816</v>
      </c>
      <c r="E155" s="163">
        <v>6116</v>
      </c>
      <c r="F155" s="163">
        <v>9550</v>
      </c>
      <c r="G155" s="163">
        <v>9550</v>
      </c>
      <c r="H155" s="163">
        <v>10292</v>
      </c>
      <c r="I155" s="163">
        <v>10773</v>
      </c>
      <c r="J155" s="165">
        <f t="shared" si="80"/>
        <v>4.6735328410415944E-2</v>
      </c>
      <c r="K155" s="164">
        <f t="shared" si="77"/>
        <v>-0.35936013320646998</v>
      </c>
      <c r="L155" s="162">
        <f t="shared" si="78"/>
        <v>481</v>
      </c>
      <c r="M155" s="163">
        <f t="shared" si="79"/>
        <v>-6043</v>
      </c>
      <c r="N155" s="164">
        <f t="shared" si="76"/>
        <v>2.2226123834562374E-3</v>
      </c>
    </row>
    <row r="156" spans="1:14" x14ac:dyDescent="0.25">
      <c r="A156" s="1"/>
      <c r="B156" s="162" t="s">
        <v>116</v>
      </c>
      <c r="C156" s="163">
        <v>9672</v>
      </c>
      <c r="D156" s="163">
        <v>8867</v>
      </c>
      <c r="E156" s="163">
        <v>2354</v>
      </c>
      <c r="F156" s="163">
        <v>5273</v>
      </c>
      <c r="G156" s="163">
        <v>5273</v>
      </c>
      <c r="H156" s="163">
        <v>8406</v>
      </c>
      <c r="I156" s="163">
        <v>10130</v>
      </c>
      <c r="J156" s="165">
        <f t="shared" si="80"/>
        <v>0.20509160123721148</v>
      </c>
      <c r="K156" s="164">
        <f t="shared" si="77"/>
        <v>0.14243825420096989</v>
      </c>
      <c r="L156" s="162">
        <f t="shared" si="78"/>
        <v>1724</v>
      </c>
      <c r="M156" s="163">
        <f t="shared" si="79"/>
        <v>1263</v>
      </c>
      <c r="N156" s="164">
        <f t="shared" si="76"/>
        <v>2.0899529791526673E-3</v>
      </c>
    </row>
    <row r="157" spans="1:14" x14ac:dyDescent="0.25">
      <c r="A157" s="1"/>
      <c r="B157" s="162" t="s">
        <v>123</v>
      </c>
      <c r="C157" s="163">
        <v>1156</v>
      </c>
      <c r="D157" s="163">
        <v>1233</v>
      </c>
      <c r="E157" s="163">
        <v>642</v>
      </c>
      <c r="F157" s="163">
        <v>1262</v>
      </c>
      <c r="G157" s="163">
        <v>1262</v>
      </c>
      <c r="H157" s="163">
        <v>1597</v>
      </c>
      <c r="I157" s="163">
        <v>2312</v>
      </c>
      <c r="J157" s="165">
        <f t="shared" si="80"/>
        <v>0.4477144646211646</v>
      </c>
      <c r="K157" s="164">
        <f t="shared" si="77"/>
        <v>0.87510137875101379</v>
      </c>
      <c r="L157" s="162">
        <f t="shared" si="78"/>
        <v>715</v>
      </c>
      <c r="M157" s="163">
        <f t="shared" si="79"/>
        <v>1079</v>
      </c>
      <c r="N157" s="164">
        <f t="shared" si="76"/>
        <v>4.7699617846011521E-4</v>
      </c>
    </row>
    <row r="158" spans="1:14" x14ac:dyDescent="0.25">
      <c r="A158" s="1"/>
      <c r="B158" s="162" t="s">
        <v>119</v>
      </c>
      <c r="C158" s="163">
        <v>2012</v>
      </c>
      <c r="D158" s="163">
        <v>2725</v>
      </c>
      <c r="E158" s="163">
        <v>1375</v>
      </c>
      <c r="F158" s="163">
        <v>2958</v>
      </c>
      <c r="G158" s="163">
        <v>2958</v>
      </c>
      <c r="H158" s="163">
        <v>2751</v>
      </c>
      <c r="I158" s="163">
        <v>3237</v>
      </c>
      <c r="J158" s="165">
        <f t="shared" si="80"/>
        <v>0.17666303162486363</v>
      </c>
      <c r="K158" s="164">
        <f t="shared" si="77"/>
        <v>0.18788990825688079</v>
      </c>
      <c r="L158" s="162">
        <f t="shared" si="78"/>
        <v>486</v>
      </c>
      <c r="M158" s="163">
        <f t="shared" si="79"/>
        <v>512</v>
      </c>
      <c r="N158" s="164">
        <f t="shared" si="76"/>
        <v>6.6783591248935684E-4</v>
      </c>
    </row>
    <row r="159" spans="1:14" x14ac:dyDescent="0.25">
      <c r="A159" s="1"/>
      <c r="B159" s="162" t="s">
        <v>128</v>
      </c>
      <c r="C159" s="163">
        <v>332</v>
      </c>
      <c r="D159" s="163">
        <v>437</v>
      </c>
      <c r="E159" s="163">
        <v>440</v>
      </c>
      <c r="F159" s="163">
        <v>335</v>
      </c>
      <c r="G159" s="163">
        <v>335</v>
      </c>
      <c r="H159" s="163">
        <v>523</v>
      </c>
      <c r="I159" s="163">
        <v>383</v>
      </c>
      <c r="J159" s="165">
        <f t="shared" si="80"/>
        <v>-0.26768642447418733</v>
      </c>
      <c r="K159" s="164">
        <f t="shared" si="77"/>
        <v>-0.1235697940503433</v>
      </c>
      <c r="L159" s="162">
        <f t="shared" si="78"/>
        <v>-140</v>
      </c>
      <c r="M159" s="163">
        <f t="shared" si="79"/>
        <v>-54</v>
      </c>
      <c r="N159" s="164">
        <f t="shared" si="76"/>
        <v>7.9017965549404894E-5</v>
      </c>
    </row>
    <row r="160" spans="1:14" x14ac:dyDescent="0.25">
      <c r="A160" s="161" t="s">
        <v>144</v>
      </c>
      <c r="B160" s="162" t="s">
        <v>131</v>
      </c>
      <c r="C160" s="163">
        <v>944</v>
      </c>
      <c r="D160" s="163">
        <v>843</v>
      </c>
      <c r="E160" s="163">
        <v>575</v>
      </c>
      <c r="F160" s="163">
        <v>528</v>
      </c>
      <c r="G160" s="163">
        <v>528</v>
      </c>
      <c r="H160" s="163">
        <v>715</v>
      </c>
      <c r="I160" s="163">
        <v>621</v>
      </c>
      <c r="J160" s="165">
        <f t="shared" si="80"/>
        <v>-0.13146853146853144</v>
      </c>
      <c r="K160" s="164">
        <f t="shared" si="77"/>
        <v>-0.26334519572953741</v>
      </c>
      <c r="L160" s="162">
        <f t="shared" si="78"/>
        <v>-94</v>
      </c>
      <c r="M160" s="163">
        <f t="shared" si="79"/>
        <v>-222</v>
      </c>
      <c r="N160" s="164">
        <f t="shared" si="76"/>
        <v>1.2812051333206383E-4</v>
      </c>
    </row>
    <row r="161" spans="1:14" x14ac:dyDescent="0.25">
      <c r="A161" s="167" t="s">
        <v>145</v>
      </c>
      <c r="B161" s="168" t="s">
        <v>145</v>
      </c>
      <c r="C161" s="169">
        <f t="shared" ref="C161:I161" si="81">C153-SUM(C154:C160)</f>
        <v>11629</v>
      </c>
      <c r="D161" s="169">
        <f t="shared" si="81"/>
        <v>12600</v>
      </c>
      <c r="E161" s="169">
        <f t="shared" si="81"/>
        <v>4734</v>
      </c>
      <c r="F161" s="169">
        <f t="shared" ref="F161" si="82">F153-SUM(F154:F160)</f>
        <v>8334</v>
      </c>
      <c r="G161" s="169">
        <f t="shared" si="81"/>
        <v>8334</v>
      </c>
      <c r="H161" s="169">
        <f t="shared" si="81"/>
        <v>11205</v>
      </c>
      <c r="I161" s="169">
        <f t="shared" si="81"/>
        <v>14844</v>
      </c>
      <c r="J161" s="171">
        <f t="shared" si="80"/>
        <v>0.3247657295850066</v>
      </c>
      <c r="K161" s="170">
        <f t="shared" si="77"/>
        <v>0.17809523809523808</v>
      </c>
      <c r="L161" s="168">
        <f>I161-H161</f>
        <v>3639</v>
      </c>
      <c r="M161" s="169">
        <f t="shared" si="79"/>
        <v>2244</v>
      </c>
      <c r="N161" s="170">
        <f t="shared" si="76"/>
        <v>3.0625135264108782E-3</v>
      </c>
    </row>
    <row r="162" spans="1:14" ht="6" customHeight="1" x14ac:dyDescent="0.25">
      <c r="C162" s="79"/>
      <c r="D162" s="79"/>
      <c r="E162" s="79"/>
      <c r="F162" s="79"/>
      <c r="G162" s="79"/>
      <c r="H162" s="79"/>
      <c r="I162" s="79"/>
      <c r="J162" s="79"/>
    </row>
    <row r="163" spans="1:14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</row>
  </sheetData>
  <mergeCells count="3">
    <mergeCell ref="B4:N4"/>
    <mergeCell ref="Q4:AB4"/>
    <mergeCell ref="C6:N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D43004-2A0E-4ECC-87E4-6892C6BC4B31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3FF6F-1403-4EF2-BC04-7D42ED328CE9}">
  <sheetPr>
    <tabColor rgb="FFF29140"/>
  </sheetPr>
  <dimension ref="A4:P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7" t="s">
        <v>265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89" t="s">
        <v>68</v>
      </c>
      <c r="D6" s="290"/>
      <c r="E6" s="290"/>
      <c r="F6" s="290"/>
      <c r="G6" s="290"/>
      <c r="H6" s="290"/>
      <c r="I6" s="290"/>
      <c r="J6" s="290"/>
      <c r="K6" s="290"/>
      <c r="L6" s="290"/>
      <c r="M6" s="290"/>
      <c r="N6" s="290"/>
      <c r="O6" s="291"/>
    </row>
    <row r="7" spans="1:16" ht="22.5" thickTop="1" thickBot="1" x14ac:dyDescent="0.3">
      <c r="B7" s="109"/>
      <c r="C7" s="292">
        <v>2019</v>
      </c>
      <c r="D7" s="293"/>
      <c r="E7" s="294">
        <v>2020</v>
      </c>
      <c r="F7" s="293"/>
      <c r="G7" s="294">
        <v>2021</v>
      </c>
      <c r="H7" s="293"/>
      <c r="I7" s="294">
        <v>2022</v>
      </c>
      <c r="J7" s="293"/>
      <c r="K7" s="294">
        <v>2023</v>
      </c>
      <c r="L7" s="293"/>
      <c r="M7" s="294">
        <v>2024</v>
      </c>
      <c r="N7" s="295"/>
      <c r="O7" s="296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">
        <v>267</v>
      </c>
      <c r="O8" s="112" t="s">
        <v>268</v>
      </c>
    </row>
    <row r="9" spans="1:16" x14ac:dyDescent="0.25">
      <c r="A9" s="1" t="s">
        <v>70</v>
      </c>
      <c r="B9" s="114" t="s">
        <v>71</v>
      </c>
      <c r="C9" s="115">
        <v>64732</v>
      </c>
      <c r="D9" s="116">
        <v>-0.14100692693542827</v>
      </c>
      <c r="E9" s="115">
        <v>63680</v>
      </c>
      <c r="F9" s="116">
        <f t="shared" ref="F9:F21" si="0">IFERROR(E9/C9-1,"-")</f>
        <v>-1.6251622072545269E-2</v>
      </c>
      <c r="G9" s="115">
        <v>12913</v>
      </c>
      <c r="H9" s="116">
        <f t="shared" ref="H9:H21" si="1">IFERROR(G9/E9-1,"-")</f>
        <v>-0.79722047738693469</v>
      </c>
      <c r="I9" s="115">
        <v>70697</v>
      </c>
      <c r="J9" s="116">
        <f t="shared" ref="J9:J21" si="2">IFERROR(I9/C9-1,"-")</f>
        <v>9.2149168880924393E-2</v>
      </c>
      <c r="K9" s="115">
        <v>120145</v>
      </c>
      <c r="L9" s="116">
        <f t="shared" ref="L9:L21" si="3">IFERROR(K9/I9-1,"-")</f>
        <v>0.69943561961610823</v>
      </c>
      <c r="M9" s="115">
        <v>89491</v>
      </c>
      <c r="N9" s="116">
        <v>-0.25514170377460565</v>
      </c>
      <c r="O9" s="116">
        <v>0.38248470617314467</v>
      </c>
    </row>
    <row r="10" spans="1:16" x14ac:dyDescent="0.25">
      <c r="A10" s="1" t="s">
        <v>72</v>
      </c>
      <c r="B10" s="114" t="s">
        <v>73</v>
      </c>
      <c r="C10" s="115">
        <v>66960</v>
      </c>
      <c r="D10" s="116">
        <v>-0.18979744936234055</v>
      </c>
      <c r="E10" s="115">
        <v>64214</v>
      </c>
      <c r="F10" s="116">
        <f t="shared" si="0"/>
        <v>-4.1009557945041797E-2</v>
      </c>
      <c r="G10" s="115">
        <v>12940</v>
      </c>
      <c r="H10" s="116">
        <f t="shared" si="1"/>
        <v>-0.79848631139626869</v>
      </c>
      <c r="I10" s="115">
        <v>56495</v>
      </c>
      <c r="J10" s="116">
        <f t="shared" si="2"/>
        <v>-0.15628733572281961</v>
      </c>
      <c r="K10" s="115">
        <v>116676</v>
      </c>
      <c r="L10" s="116">
        <f t="shared" si="3"/>
        <v>1.0652447119214088</v>
      </c>
      <c r="M10" s="115">
        <v>145638</v>
      </c>
      <c r="N10" s="116">
        <v>0.24822585621721682</v>
      </c>
      <c r="O10" s="116">
        <v>1.1749999999999998</v>
      </c>
    </row>
    <row r="11" spans="1:16" x14ac:dyDescent="0.25">
      <c r="A11" s="1" t="s">
        <v>74</v>
      </c>
      <c r="B11" s="114" t="s">
        <v>75</v>
      </c>
      <c r="C11" s="115">
        <v>64209</v>
      </c>
      <c r="D11" s="116">
        <v>-0.18419180240388278</v>
      </c>
      <c r="E11" s="115">
        <v>20160</v>
      </c>
      <c r="F11" s="116">
        <f t="shared" si="0"/>
        <v>-0.6860253235527729</v>
      </c>
      <c r="G11" s="115">
        <v>19186</v>
      </c>
      <c r="H11" s="116">
        <f t="shared" si="1"/>
        <v>-4.8313492063492114E-2</v>
      </c>
      <c r="I11" s="115">
        <v>68397</v>
      </c>
      <c r="J11" s="116">
        <f t="shared" si="2"/>
        <v>6.5224501238144272E-2</v>
      </c>
      <c r="K11" s="115">
        <v>107722</v>
      </c>
      <c r="L11" s="116">
        <f t="shared" si="3"/>
        <v>0.57495211778294375</v>
      </c>
      <c r="M11" s="115">
        <v>129096</v>
      </c>
      <c r="N11" s="116">
        <v>0.19841815042424016</v>
      </c>
      <c r="O11" s="116">
        <v>1.0105592673924217</v>
      </c>
    </row>
    <row r="12" spans="1:16" x14ac:dyDescent="0.25">
      <c r="A12" s="1" t="s">
        <v>76</v>
      </c>
      <c r="B12" s="114" t="s">
        <v>77</v>
      </c>
      <c r="C12" s="115">
        <v>74713</v>
      </c>
      <c r="D12" s="116">
        <v>-8.1111329758449369E-2</v>
      </c>
      <c r="E12" s="115">
        <v>0</v>
      </c>
      <c r="F12" s="116">
        <f>IFERROR(E12/C12-1,"-")</f>
        <v>-1</v>
      </c>
      <c r="G12" s="115">
        <v>25955</v>
      </c>
      <c r="H12" s="116" t="str">
        <f t="shared" si="1"/>
        <v>-</v>
      </c>
      <c r="I12" s="115">
        <v>76269</v>
      </c>
      <c r="J12" s="116">
        <f t="shared" si="2"/>
        <v>2.082636221273404E-2</v>
      </c>
      <c r="K12" s="115">
        <v>71493</v>
      </c>
      <c r="L12" s="116">
        <f t="shared" si="3"/>
        <v>-6.2620461786571213E-2</v>
      </c>
      <c r="M12" s="115">
        <v>122581</v>
      </c>
      <c r="N12" s="116">
        <v>0.71458744212720116</v>
      </c>
      <c r="O12" s="116">
        <v>0.64069171362413502</v>
      </c>
    </row>
    <row r="13" spans="1:16" x14ac:dyDescent="0.25">
      <c r="A13" s="1" t="s">
        <v>78</v>
      </c>
      <c r="B13" s="114" t="s">
        <v>79</v>
      </c>
      <c r="C13" s="115">
        <v>55886</v>
      </c>
      <c r="D13" s="116">
        <v>-0.14984179140805642</v>
      </c>
      <c r="E13" s="115">
        <v>0</v>
      </c>
      <c r="F13" s="116">
        <f t="shared" si="0"/>
        <v>-1</v>
      </c>
      <c r="G13" s="115">
        <v>35027</v>
      </c>
      <c r="H13" s="116" t="str">
        <f t="shared" si="1"/>
        <v>-</v>
      </c>
      <c r="I13" s="115">
        <v>68461</v>
      </c>
      <c r="J13" s="116">
        <f t="shared" si="2"/>
        <v>0.22501163081988329</v>
      </c>
      <c r="K13" s="115">
        <v>41121</v>
      </c>
      <c r="L13" s="116">
        <f t="shared" si="3"/>
        <v>-0.39935145557324603</v>
      </c>
      <c r="M13" s="115">
        <v>124784</v>
      </c>
      <c r="N13" s="116">
        <v>2.03455655261302</v>
      </c>
      <c r="O13" s="116">
        <v>1.2328311204952942</v>
      </c>
    </row>
    <row r="14" spans="1:16" x14ac:dyDescent="0.25">
      <c r="A14" s="1" t="s">
        <v>80</v>
      </c>
      <c r="B14" s="114" t="s">
        <v>81</v>
      </c>
      <c r="C14" s="115">
        <v>62055</v>
      </c>
      <c r="D14" s="116">
        <v>-2.0689328662058526E-2</v>
      </c>
      <c r="E14" s="115">
        <v>0</v>
      </c>
      <c r="F14" s="116">
        <f t="shared" si="0"/>
        <v>-1</v>
      </c>
      <c r="G14" s="115">
        <v>14068</v>
      </c>
      <c r="H14" s="116" t="str">
        <f t="shared" si="1"/>
        <v>-</v>
      </c>
      <c r="I14" s="115">
        <v>50889</v>
      </c>
      <c r="J14" s="116">
        <f t="shared" si="2"/>
        <v>-0.17993715252598497</v>
      </c>
      <c r="K14" s="115">
        <v>61354</v>
      </c>
      <c r="L14" s="116">
        <f t="shared" si="3"/>
        <v>0.2056436557998782</v>
      </c>
      <c r="M14" s="115">
        <v>78527</v>
      </c>
      <c r="N14" s="116">
        <v>0.27990025100237959</v>
      </c>
      <c r="O14" s="116">
        <v>0.2654419466602207</v>
      </c>
    </row>
    <row r="15" spans="1:16" x14ac:dyDescent="0.25">
      <c r="A15" s="1" t="s">
        <v>82</v>
      </c>
      <c r="B15" s="114" t="s">
        <v>83</v>
      </c>
      <c r="C15" s="115">
        <v>80379</v>
      </c>
      <c r="D15" s="116">
        <v>6.0171201709379174E-2</v>
      </c>
      <c r="E15" s="115">
        <v>0</v>
      </c>
      <c r="F15" s="116">
        <f t="shared" si="0"/>
        <v>-1</v>
      </c>
      <c r="G15" s="115">
        <v>6598</v>
      </c>
      <c r="H15" s="116" t="str">
        <f t="shared" si="1"/>
        <v>-</v>
      </c>
      <c r="I15" s="115">
        <v>137368</v>
      </c>
      <c r="J15" s="116">
        <f t="shared" si="2"/>
        <v>0.70900359546647751</v>
      </c>
      <c r="K15" s="115">
        <v>132622</v>
      </c>
      <c r="L15" s="116">
        <f t="shared" si="3"/>
        <v>-3.454953118630244E-2</v>
      </c>
      <c r="M15" s="115">
        <v>99510</v>
      </c>
      <c r="N15" s="116">
        <v>-0.24967200012064361</v>
      </c>
      <c r="O15" s="116">
        <v>0.23800992796625975</v>
      </c>
    </row>
    <row r="16" spans="1:16" x14ac:dyDescent="0.25">
      <c r="A16" s="1" t="s">
        <v>84</v>
      </c>
      <c r="B16" s="114" t="s">
        <v>85</v>
      </c>
      <c r="C16" s="115">
        <v>94508</v>
      </c>
      <c r="D16" s="116">
        <v>8.8350453728868183E-2</v>
      </c>
      <c r="E16" s="115">
        <v>25944</v>
      </c>
      <c r="F16" s="116">
        <f t="shared" si="0"/>
        <v>-0.72548355694755995</v>
      </c>
      <c r="G16" s="115">
        <v>32683</v>
      </c>
      <c r="H16" s="116">
        <f t="shared" si="1"/>
        <v>0.25975177304964547</v>
      </c>
      <c r="I16" s="115">
        <v>125617</v>
      </c>
      <c r="J16" s="116">
        <f t="shared" si="2"/>
        <v>0.329167901130063</v>
      </c>
      <c r="K16" s="115">
        <v>71685</v>
      </c>
      <c r="L16" s="116">
        <f t="shared" si="3"/>
        <v>-0.42933679358685528</v>
      </c>
      <c r="M16" s="115">
        <v>168193</v>
      </c>
      <c r="N16" s="116">
        <v>1.3462788588965613</v>
      </c>
      <c r="O16" s="116">
        <v>0.77966944597282772</v>
      </c>
    </row>
    <row r="17" spans="1:16" x14ac:dyDescent="0.25">
      <c r="A17" s="1" t="s">
        <v>86</v>
      </c>
      <c r="B17" s="114" t="s">
        <v>87</v>
      </c>
      <c r="C17" s="115">
        <v>67472</v>
      </c>
      <c r="D17" s="116">
        <v>6.8457141047364223E-2</v>
      </c>
      <c r="E17" s="115">
        <v>21185</v>
      </c>
      <c r="F17" s="116">
        <f t="shared" si="0"/>
        <v>-0.68601790372302585</v>
      </c>
      <c r="G17" s="115">
        <v>47142</v>
      </c>
      <c r="H17" s="116">
        <f t="shared" si="1"/>
        <v>1.2252537172527731</v>
      </c>
      <c r="I17" s="115">
        <v>74490</v>
      </c>
      <c r="J17" s="116">
        <f t="shared" si="2"/>
        <v>0.10401351671804604</v>
      </c>
      <c r="K17" s="115">
        <v>66924</v>
      </c>
      <c r="L17" s="116">
        <f t="shared" si="3"/>
        <v>-0.10157068062827224</v>
      </c>
      <c r="M17" s="115">
        <v>81749</v>
      </c>
      <c r="N17" s="116">
        <v>0.22151993305839457</v>
      </c>
      <c r="O17" s="116">
        <v>0.21159888546359973</v>
      </c>
    </row>
    <row r="18" spans="1:16" x14ac:dyDescent="0.25">
      <c r="A18" s="1" t="s">
        <v>88</v>
      </c>
      <c r="B18" s="114" t="s">
        <v>89</v>
      </c>
      <c r="C18" s="115">
        <v>73712</v>
      </c>
      <c r="D18" s="116">
        <v>-5.6534705423082365E-2</v>
      </c>
      <c r="E18" s="115">
        <v>15842</v>
      </c>
      <c r="F18" s="116">
        <f t="shared" si="0"/>
        <v>-0.78508248317777296</v>
      </c>
      <c r="G18" s="115">
        <v>74494</v>
      </c>
      <c r="H18" s="116">
        <f t="shared" si="1"/>
        <v>3.7023103143542482</v>
      </c>
      <c r="I18" s="115">
        <v>96232</v>
      </c>
      <c r="J18" s="116">
        <f t="shared" si="2"/>
        <v>0.30551334925113949</v>
      </c>
      <c r="K18" s="115">
        <v>103075</v>
      </c>
      <c r="L18" s="116">
        <f t="shared" si="3"/>
        <v>7.1109402277828471E-2</v>
      </c>
      <c r="M18" s="115"/>
      <c r="N18" s="116" t="s">
        <v>223</v>
      </c>
      <c r="O18" s="116" t="s">
        <v>223</v>
      </c>
    </row>
    <row r="19" spans="1:16" x14ac:dyDescent="0.25">
      <c r="A19" s="1" t="s">
        <v>90</v>
      </c>
      <c r="B19" s="114" t="s">
        <v>91</v>
      </c>
      <c r="C19" s="115">
        <v>64233</v>
      </c>
      <c r="D19" s="116">
        <v>-7.0528311169635538E-2</v>
      </c>
      <c r="E19" s="115">
        <v>14472</v>
      </c>
      <c r="F19" s="116">
        <f t="shared" si="0"/>
        <v>-0.77469525010508611</v>
      </c>
      <c r="G19" s="115">
        <v>80598</v>
      </c>
      <c r="H19" s="116">
        <f t="shared" si="1"/>
        <v>4.5692371475953566</v>
      </c>
      <c r="I19" s="115">
        <v>96956</v>
      </c>
      <c r="J19" s="116">
        <f t="shared" si="2"/>
        <v>0.50944218703781541</v>
      </c>
      <c r="K19" s="115">
        <v>70490</v>
      </c>
      <c r="L19" s="116">
        <f t="shared" si="3"/>
        <v>-0.27296918189694297</v>
      </c>
      <c r="M19" s="115"/>
      <c r="N19" s="116" t="s">
        <v>223</v>
      </c>
      <c r="O19" s="116" t="s">
        <v>223</v>
      </c>
    </row>
    <row r="20" spans="1:16" x14ac:dyDescent="0.25">
      <c r="A20" s="1" t="s">
        <v>92</v>
      </c>
      <c r="B20" s="114" t="s">
        <v>93</v>
      </c>
      <c r="C20" s="115">
        <v>65669</v>
      </c>
      <c r="D20" s="116">
        <v>-1.4082603930517856E-2</v>
      </c>
      <c r="E20" s="115">
        <v>61856</v>
      </c>
      <c r="F20" s="116">
        <f t="shared" si="0"/>
        <v>-5.8063926662504373E-2</v>
      </c>
      <c r="G20" s="115">
        <v>57766</v>
      </c>
      <c r="H20" s="116">
        <f t="shared" si="1"/>
        <v>-6.6121314019658595E-2</v>
      </c>
      <c r="I20" s="115">
        <v>92826</v>
      </c>
      <c r="J20" s="116">
        <f t="shared" si="2"/>
        <v>0.41354368118899321</v>
      </c>
      <c r="K20" s="115">
        <v>71642</v>
      </c>
      <c r="L20" s="116">
        <f t="shared" si="3"/>
        <v>-0.2282119233835348</v>
      </c>
      <c r="M20" s="115"/>
      <c r="N20" s="116" t="s">
        <v>223</v>
      </c>
      <c r="O20" s="116" t="s">
        <v>223</v>
      </c>
    </row>
    <row r="21" spans="1:16" ht="15.75" x14ac:dyDescent="0.25">
      <c r="A21" s="1" t="s">
        <v>0</v>
      </c>
      <c r="B21" s="117" t="s">
        <v>30</v>
      </c>
      <c r="C21" s="118">
        <v>834528</v>
      </c>
      <c r="D21" s="119">
        <v>-5.8907376813473689E-2</v>
      </c>
      <c r="E21" s="118">
        <v>295880</v>
      </c>
      <c r="F21" s="119">
        <f t="shared" si="0"/>
        <v>-0.64545227961194829</v>
      </c>
      <c r="G21" s="118">
        <v>419370</v>
      </c>
      <c r="H21" s="119">
        <f t="shared" si="1"/>
        <v>0.4173651480329863</v>
      </c>
      <c r="I21" s="118">
        <v>1014697</v>
      </c>
      <c r="J21" s="119">
        <f t="shared" si="2"/>
        <v>0.21589329537175495</v>
      </c>
      <c r="K21" s="118">
        <v>1034949</v>
      </c>
      <c r="L21" s="119">
        <f t="shared" si="3"/>
        <v>1.9958667464277546E-2</v>
      </c>
      <c r="M21" s="118">
        <v>1039569</v>
      </c>
      <c r="N21" s="119">
        <v>0.31634001990523486</v>
      </c>
      <c r="O21" s="119">
        <v>0.64771902351192079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C24" s="120"/>
      <c r="K24" s="120"/>
      <c r="N24" s="79"/>
      <c r="O24" s="79"/>
    </row>
    <row r="26" spans="1:16" ht="48.75" customHeight="1" thickBot="1" x14ac:dyDescent="0.3">
      <c r="B26" s="267" t="s">
        <v>266</v>
      </c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267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89" t="s">
        <v>97</v>
      </c>
      <c r="D28" s="290"/>
      <c r="E28" s="290"/>
      <c r="F28" s="290"/>
      <c r="G28" s="290"/>
      <c r="H28" s="290"/>
      <c r="I28" s="290"/>
      <c r="J28" s="290"/>
      <c r="K28" s="290"/>
      <c r="L28" s="290"/>
      <c r="M28" s="290"/>
      <c r="N28" s="290"/>
      <c r="O28" s="291"/>
    </row>
    <row r="29" spans="1:16" ht="22.5" thickTop="1" thickBot="1" x14ac:dyDescent="0.3">
      <c r="B29" s="109"/>
      <c r="C29" s="292">
        <f>C7</f>
        <v>2019</v>
      </c>
      <c r="D29" s="293"/>
      <c r="E29" s="294">
        <v>2020</v>
      </c>
      <c r="F29" s="293"/>
      <c r="G29" s="294">
        <v>2021</v>
      </c>
      <c r="H29" s="293"/>
      <c r="I29" s="294">
        <v>2022</v>
      </c>
      <c r="J29" s="293"/>
      <c r="K29" s="294">
        <v>2023</v>
      </c>
      <c r="L29" s="293"/>
      <c r="M29" s="294">
        <v>2024</v>
      </c>
      <c r="N29" s="295"/>
      <c r="O29" s="296"/>
    </row>
    <row r="30" spans="1:16" ht="16.5" thickTop="1" thickBot="1" x14ac:dyDescent="0.3">
      <c r="B30" s="85"/>
      <c r="C30" s="111" t="s">
        <v>69</v>
      </c>
      <c r="D30" s="112" t="str">
        <f>CONCATENATE("var. ",RIGHT(C29,2),"/",RIGHT(C29-1,2))</f>
        <v>var. 19/18</v>
      </c>
      <c r="E30" s="113" t="s">
        <v>69</v>
      </c>
      <c r="F30" s="112" t="str">
        <f>CONCATENATE("var. ",RIGHT(E29,2),"/",RIGHT(E29-1,2))</f>
        <v>var. 20/19</v>
      </c>
      <c r="G30" s="113" t="s">
        <v>69</v>
      </c>
      <c r="H30" s="112" t="str">
        <f>CONCATENATE("var. ",RIGHT(G29,2),"/",RIGHT(G29-1,2))</f>
        <v>var. 21/20</v>
      </c>
      <c r="I30" s="113" t="s">
        <v>69</v>
      </c>
      <c r="J30" s="112" t="s">
        <v>136</v>
      </c>
      <c r="K30" s="113" t="s">
        <v>69</v>
      </c>
      <c r="L30" s="112" t="s">
        <v>243</v>
      </c>
      <c r="M30" s="113" t="s">
        <v>69</v>
      </c>
      <c r="N30" s="112" t="s">
        <v>267</v>
      </c>
      <c r="O30" s="112" t="s">
        <v>268</v>
      </c>
    </row>
    <row r="31" spans="1:16" x14ac:dyDescent="0.25">
      <c r="B31" s="114" t="s">
        <v>71</v>
      </c>
      <c r="C31" s="115">
        <v>5504</v>
      </c>
      <c r="D31" s="116">
        <v>-0.39209189308592884</v>
      </c>
      <c r="E31" s="115">
        <v>11075</v>
      </c>
      <c r="F31" s="116">
        <f t="shared" ref="F31:F43" si="4">IFERROR(E31/C31-1,"-")</f>
        <v>1.012172965116279</v>
      </c>
      <c r="G31" s="115">
        <v>3196</v>
      </c>
      <c r="H31" s="116">
        <f t="shared" ref="H31:H43" si="5">IFERROR(G31/E31-1,"-")</f>
        <v>-0.7114221218961625</v>
      </c>
      <c r="I31" s="115">
        <v>10407</v>
      </c>
      <c r="J31" s="116">
        <f t="shared" ref="J31:J43" si="6">IFERROR(I31/G31-1,"-")</f>
        <v>2.2562578222778473</v>
      </c>
      <c r="K31" s="115">
        <v>12626</v>
      </c>
      <c r="L31" s="116">
        <f t="shared" ref="L31:L43" si="7">IFERROR(K31/I31-1,"-")</f>
        <v>0.21322186989526282</v>
      </c>
      <c r="M31" s="115">
        <v>12040</v>
      </c>
      <c r="N31" s="116">
        <v>-4.6412165373039715E-2</v>
      </c>
      <c r="O31" s="116">
        <v>1.1875</v>
      </c>
    </row>
    <row r="32" spans="1:16" x14ac:dyDescent="0.25">
      <c r="B32" s="114" t="s">
        <v>73</v>
      </c>
      <c r="C32" s="115">
        <v>5846</v>
      </c>
      <c r="D32" s="116">
        <v>-0.19774941676958968</v>
      </c>
      <c r="E32" s="115">
        <v>9112</v>
      </c>
      <c r="F32" s="116">
        <f t="shared" si="4"/>
        <v>0.55867259664728008</v>
      </c>
      <c r="G32" s="115">
        <v>2098</v>
      </c>
      <c r="H32" s="116">
        <f t="shared" si="5"/>
        <v>-0.76975417032484639</v>
      </c>
      <c r="I32" s="115">
        <v>8213</v>
      </c>
      <c r="J32" s="116">
        <f t="shared" si="6"/>
        <v>2.9146806482364158</v>
      </c>
      <c r="K32" s="115">
        <v>7310</v>
      </c>
      <c r="L32" s="116">
        <f t="shared" si="7"/>
        <v>-0.10994764397905754</v>
      </c>
      <c r="M32" s="115">
        <v>13841</v>
      </c>
      <c r="N32" s="116">
        <v>0.89343365253077978</v>
      </c>
      <c r="O32" s="116">
        <v>1.3676017789941839</v>
      </c>
    </row>
    <row r="33" spans="2:16" x14ac:dyDescent="0.25">
      <c r="B33" s="114" t="s">
        <v>75</v>
      </c>
      <c r="C33" s="115">
        <v>8231</v>
      </c>
      <c r="D33" s="116">
        <v>-5.7978016668679411E-3</v>
      </c>
      <c r="E33" s="115">
        <v>924</v>
      </c>
      <c r="F33" s="116">
        <f t="shared" si="4"/>
        <v>-0.88774146519256469</v>
      </c>
      <c r="G33" s="115">
        <v>4607</v>
      </c>
      <c r="H33" s="116">
        <f t="shared" si="5"/>
        <v>3.9859307359307357</v>
      </c>
      <c r="I33" s="115">
        <v>6623</v>
      </c>
      <c r="J33" s="116">
        <f t="shared" si="6"/>
        <v>0.43759496418493593</v>
      </c>
      <c r="K33" s="115">
        <v>3120</v>
      </c>
      <c r="L33" s="116">
        <f t="shared" si="7"/>
        <v>-0.52891438924958478</v>
      </c>
      <c r="M33" s="115">
        <v>8452</v>
      </c>
      <c r="N33" s="116">
        <v>1.7089743589743591</v>
      </c>
      <c r="O33" s="116">
        <v>2.6849714493986099E-2</v>
      </c>
    </row>
    <row r="34" spans="2:16" x14ac:dyDescent="0.25">
      <c r="B34" s="114" t="s">
        <v>77</v>
      </c>
      <c r="C34" s="115">
        <v>6800</v>
      </c>
      <c r="D34" s="116">
        <v>-0.15726855868137313</v>
      </c>
      <c r="E34" s="115">
        <v>0</v>
      </c>
      <c r="F34" s="116">
        <f t="shared" si="4"/>
        <v>-1</v>
      </c>
      <c r="G34" s="115">
        <v>4145</v>
      </c>
      <c r="H34" s="116" t="str">
        <f t="shared" si="5"/>
        <v>-</v>
      </c>
      <c r="I34" s="115">
        <v>10433</v>
      </c>
      <c r="J34" s="116">
        <f t="shared" si="6"/>
        <v>1.5170084439083231</v>
      </c>
      <c r="K34" s="115">
        <v>932</v>
      </c>
      <c r="L34" s="116">
        <f t="shared" si="7"/>
        <v>-0.91066807246237902</v>
      </c>
      <c r="M34" s="115">
        <v>21455</v>
      </c>
      <c r="N34" s="116">
        <v>22.02038626609442</v>
      </c>
      <c r="O34" s="116">
        <v>2.1551470588235295</v>
      </c>
    </row>
    <row r="35" spans="2:16" x14ac:dyDescent="0.25">
      <c r="B35" s="114" t="s">
        <v>79</v>
      </c>
      <c r="C35" s="115">
        <v>10291</v>
      </c>
      <c r="D35" s="116">
        <v>-4.1717105875779814E-2</v>
      </c>
      <c r="E35" s="115">
        <v>0</v>
      </c>
      <c r="F35" s="116">
        <f t="shared" si="4"/>
        <v>-1</v>
      </c>
      <c r="G35" s="115">
        <v>7784</v>
      </c>
      <c r="H35" s="116" t="str">
        <f t="shared" si="5"/>
        <v>-</v>
      </c>
      <c r="I35" s="115">
        <v>11499</v>
      </c>
      <c r="J35" s="116">
        <f t="shared" si="6"/>
        <v>0.47726104830421368</v>
      </c>
      <c r="K35" s="115">
        <v>3865</v>
      </c>
      <c r="L35" s="116">
        <f t="shared" si="7"/>
        <v>-0.66388381598399859</v>
      </c>
      <c r="M35" s="115">
        <v>39819</v>
      </c>
      <c r="N35" s="116">
        <v>9.3024579560155232</v>
      </c>
      <c r="O35" s="116">
        <v>2.8693032747060538</v>
      </c>
    </row>
    <row r="36" spans="2:16" x14ac:dyDescent="0.25">
      <c r="B36" s="114" t="s">
        <v>81</v>
      </c>
      <c r="C36" s="115">
        <v>15884</v>
      </c>
      <c r="D36" s="116">
        <v>0.15009774817174715</v>
      </c>
      <c r="E36" s="115">
        <v>0</v>
      </c>
      <c r="F36" s="116">
        <f t="shared" si="4"/>
        <v>-1</v>
      </c>
      <c r="G36" s="115">
        <v>3816</v>
      </c>
      <c r="H36" s="116" t="str">
        <f t="shared" si="5"/>
        <v>-</v>
      </c>
      <c r="I36" s="115">
        <v>6475</v>
      </c>
      <c r="J36" s="116">
        <f t="shared" si="6"/>
        <v>0.69680293501048207</v>
      </c>
      <c r="K36" s="115">
        <v>23762</v>
      </c>
      <c r="L36" s="116">
        <f t="shared" si="7"/>
        <v>2.6698069498069499</v>
      </c>
      <c r="M36" s="115">
        <v>29035</v>
      </c>
      <c r="N36" s="116">
        <v>0.22190893022472857</v>
      </c>
      <c r="O36" s="116">
        <v>0.82794006547469157</v>
      </c>
    </row>
    <row r="37" spans="2:16" x14ac:dyDescent="0.25">
      <c r="B37" s="114" t="s">
        <v>83</v>
      </c>
      <c r="C37" s="115">
        <v>26125</v>
      </c>
      <c r="D37" s="116">
        <v>0.29781420765027322</v>
      </c>
      <c r="E37" s="115">
        <v>0</v>
      </c>
      <c r="F37" s="116">
        <f t="shared" si="4"/>
        <v>-1</v>
      </c>
      <c r="G37" s="115">
        <v>4812</v>
      </c>
      <c r="H37" s="116" t="str">
        <f t="shared" si="5"/>
        <v>-</v>
      </c>
      <c r="I37" s="115">
        <v>40192</v>
      </c>
      <c r="J37" s="116">
        <f t="shared" si="6"/>
        <v>7.3524522028262673</v>
      </c>
      <c r="K37" s="115">
        <v>44490</v>
      </c>
      <c r="L37" s="116">
        <f t="shared" si="7"/>
        <v>0.10693670382165599</v>
      </c>
      <c r="M37" s="115">
        <v>20634</v>
      </c>
      <c r="N37" s="116">
        <v>-0.53621038435603507</v>
      </c>
      <c r="O37" s="116">
        <v>-0.21018181818181814</v>
      </c>
    </row>
    <row r="38" spans="2:16" x14ac:dyDescent="0.25">
      <c r="B38" s="114" t="s">
        <v>85</v>
      </c>
      <c r="C38" s="115">
        <v>28067</v>
      </c>
      <c r="D38" s="116">
        <v>5.045098993225805E-2</v>
      </c>
      <c r="E38" s="115">
        <v>19800</v>
      </c>
      <c r="F38" s="116">
        <f t="shared" si="4"/>
        <v>-0.2945451954252325</v>
      </c>
      <c r="G38" s="115">
        <v>13239</v>
      </c>
      <c r="H38" s="116">
        <f t="shared" si="5"/>
        <v>-0.33136363636363642</v>
      </c>
      <c r="I38" s="115">
        <v>5290</v>
      </c>
      <c r="J38" s="116">
        <f t="shared" si="6"/>
        <v>-0.60042299267316257</v>
      </c>
      <c r="K38" s="115">
        <v>16051</v>
      </c>
      <c r="L38" s="116">
        <f t="shared" si="7"/>
        <v>2.0342155009451797</v>
      </c>
      <c r="M38" s="115">
        <v>35528</v>
      </c>
      <c r="N38" s="116">
        <v>1.2134446451934457</v>
      </c>
      <c r="O38" s="116">
        <v>0.26582819681476466</v>
      </c>
    </row>
    <row r="39" spans="2:16" x14ac:dyDescent="0.25">
      <c r="B39" s="114" t="s">
        <v>87</v>
      </c>
      <c r="C39" s="115">
        <v>21559</v>
      </c>
      <c r="D39" s="116">
        <v>0.35898890569843678</v>
      </c>
      <c r="E39" s="115">
        <v>15978</v>
      </c>
      <c r="F39" s="116">
        <f t="shared" si="4"/>
        <v>-0.25887100514866179</v>
      </c>
      <c r="G39" s="115">
        <v>16950</v>
      </c>
      <c r="H39" s="116">
        <f t="shared" si="5"/>
        <v>6.083364626361254E-2</v>
      </c>
      <c r="I39" s="115">
        <v>6718</v>
      </c>
      <c r="J39" s="116">
        <f t="shared" si="6"/>
        <v>-0.60365781710914457</v>
      </c>
      <c r="K39" s="115">
        <v>28344</v>
      </c>
      <c r="L39" s="116">
        <f t="shared" si="7"/>
        <v>3.2191128311997614</v>
      </c>
      <c r="M39" s="115">
        <v>26145</v>
      </c>
      <c r="N39" s="116">
        <v>-7.7582557154953435E-2</v>
      </c>
      <c r="O39" s="116">
        <v>0.21271858620529716</v>
      </c>
    </row>
    <row r="40" spans="2:16" x14ac:dyDescent="0.25">
      <c r="B40" s="114" t="s">
        <v>89</v>
      </c>
      <c r="C40" s="115">
        <v>11878</v>
      </c>
      <c r="D40" s="116">
        <v>0.27912987292698688</v>
      </c>
      <c r="E40" s="115">
        <v>9120</v>
      </c>
      <c r="F40" s="116">
        <f t="shared" si="4"/>
        <v>-0.23219397204916647</v>
      </c>
      <c r="G40" s="115">
        <v>14757</v>
      </c>
      <c r="H40" s="116">
        <f t="shared" si="5"/>
        <v>0.61809210526315783</v>
      </c>
      <c r="I40" s="115">
        <v>4935</v>
      </c>
      <c r="J40" s="116">
        <f t="shared" si="6"/>
        <v>-0.66558243545436069</v>
      </c>
      <c r="K40" s="115">
        <v>8019</v>
      </c>
      <c r="L40" s="116">
        <f t="shared" si="7"/>
        <v>0.62492401215805482</v>
      </c>
      <c r="M40" s="115"/>
      <c r="N40" s="116" t="s">
        <v>223</v>
      </c>
      <c r="O40" s="116" t="s">
        <v>223</v>
      </c>
    </row>
    <row r="41" spans="2:16" x14ac:dyDescent="0.25">
      <c r="B41" s="114" t="s">
        <v>91</v>
      </c>
      <c r="C41" s="115">
        <v>7970</v>
      </c>
      <c r="D41" s="116">
        <v>9.1930401424852759E-2</v>
      </c>
      <c r="E41" s="115">
        <v>4504</v>
      </c>
      <c r="F41" s="116">
        <f t="shared" si="4"/>
        <v>-0.43488080301129239</v>
      </c>
      <c r="G41" s="115">
        <v>4814</v>
      </c>
      <c r="H41" s="116">
        <f t="shared" si="5"/>
        <v>6.8827708703374846E-2</v>
      </c>
      <c r="I41" s="115">
        <v>3869</v>
      </c>
      <c r="J41" s="116">
        <f t="shared" si="6"/>
        <v>-0.19630245118404654</v>
      </c>
      <c r="K41" s="115">
        <v>9833</v>
      </c>
      <c r="L41" s="116">
        <f t="shared" si="7"/>
        <v>1.5414835874903074</v>
      </c>
      <c r="M41" s="115"/>
      <c r="N41" s="116" t="s">
        <v>223</v>
      </c>
      <c r="O41" s="116" t="s">
        <v>223</v>
      </c>
    </row>
    <row r="42" spans="2:16" x14ac:dyDescent="0.25">
      <c r="B42" s="114" t="s">
        <v>93</v>
      </c>
      <c r="C42" s="115">
        <v>10284</v>
      </c>
      <c r="D42" s="116">
        <v>0.12233984502892059</v>
      </c>
      <c r="E42" s="115">
        <v>8944</v>
      </c>
      <c r="F42" s="116">
        <f t="shared" si="4"/>
        <v>-0.13029949436017119</v>
      </c>
      <c r="G42" s="115">
        <v>3534</v>
      </c>
      <c r="H42" s="116">
        <f t="shared" si="5"/>
        <v>-0.6048747763864043</v>
      </c>
      <c r="I42" s="115">
        <v>4602</v>
      </c>
      <c r="J42" s="116">
        <f t="shared" si="6"/>
        <v>0.3022071307300509</v>
      </c>
      <c r="K42" s="115">
        <v>15115</v>
      </c>
      <c r="L42" s="116">
        <f t="shared" si="7"/>
        <v>2.2844415471534116</v>
      </c>
      <c r="M42" s="115"/>
      <c r="N42" s="116" t="s">
        <v>223</v>
      </c>
      <c r="O42" s="116" t="s">
        <v>223</v>
      </c>
    </row>
    <row r="43" spans="2:16" ht="15.75" x14ac:dyDescent="0.25">
      <c r="B43" s="117" t="s">
        <v>30</v>
      </c>
      <c r="C43" s="118">
        <v>158439</v>
      </c>
      <c r="D43" s="119">
        <v>8.7433081674674007E-2</v>
      </c>
      <c r="E43" s="118">
        <v>84704</v>
      </c>
      <c r="F43" s="119">
        <f t="shared" si="4"/>
        <v>-0.46538415415396461</v>
      </c>
      <c r="G43" s="118">
        <v>83752</v>
      </c>
      <c r="H43" s="119">
        <f t="shared" si="5"/>
        <v>-1.123913864752546E-2</v>
      </c>
      <c r="I43" s="118">
        <v>119256</v>
      </c>
      <c r="J43" s="119">
        <f t="shared" si="6"/>
        <v>0.42391823478842294</v>
      </c>
      <c r="K43" s="118">
        <v>173467</v>
      </c>
      <c r="L43" s="119">
        <f t="shared" si="7"/>
        <v>0.45457670892869118</v>
      </c>
      <c r="M43" s="118">
        <v>206949</v>
      </c>
      <c r="N43" s="119">
        <v>0.47294661921708192</v>
      </c>
      <c r="O43" s="119">
        <v>0.61292057331244587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  <c r="K46" s="120"/>
      <c r="N46" s="79"/>
      <c r="O46" s="79"/>
    </row>
    <row r="48" spans="2:16" ht="48.75" customHeight="1" thickBot="1" x14ac:dyDescent="0.3">
      <c r="B48" s="267" t="s">
        <v>269</v>
      </c>
      <c r="C48" s="267"/>
      <c r="D48" s="267"/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O48" s="267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89" t="s">
        <v>100</v>
      </c>
      <c r="D50" s="290"/>
      <c r="E50" s="290"/>
      <c r="F50" s="290"/>
      <c r="G50" s="290"/>
      <c r="H50" s="290"/>
      <c r="I50" s="290"/>
      <c r="J50" s="290"/>
      <c r="K50" s="290"/>
      <c r="L50" s="290"/>
      <c r="M50" s="290"/>
      <c r="N50" s="290"/>
      <c r="O50" s="291"/>
    </row>
    <row r="51" spans="1:16" ht="22.5" thickTop="1" thickBot="1" x14ac:dyDescent="0.3">
      <c r="B51" s="109"/>
      <c r="C51" s="292">
        <f>C7</f>
        <v>2019</v>
      </c>
      <c r="D51" s="293"/>
      <c r="E51" s="294">
        <v>2020</v>
      </c>
      <c r="F51" s="293"/>
      <c r="G51" s="294">
        <v>2021</v>
      </c>
      <c r="H51" s="293"/>
      <c r="I51" s="294">
        <v>2022</v>
      </c>
      <c r="J51" s="293"/>
      <c r="K51" s="294">
        <v>2023</v>
      </c>
      <c r="L51" s="293"/>
      <c r="M51" s="294">
        <v>2024</v>
      </c>
      <c r="N51" s="295"/>
      <c r="O51" s="296"/>
    </row>
    <row r="52" spans="1:16" ht="16.5" thickTop="1" thickBot="1" x14ac:dyDescent="0.3">
      <c r="B52" s="85"/>
      <c r="C52" s="111" t="s">
        <v>69</v>
      </c>
      <c r="D52" s="112" t="str">
        <f>CONCATENATE("var. ",RIGHT(C51,2),"/",RIGHT(C51-1,2))</f>
        <v>var. 19/18</v>
      </c>
      <c r="E52" s="113" t="s">
        <v>69</v>
      </c>
      <c r="F52" s="112" t="str">
        <f>CONCATENATE("var. ",RIGHT(E51,2),"/",RIGHT(E51-1,2))</f>
        <v>var. 20/19</v>
      </c>
      <c r="G52" s="113" t="s">
        <v>69</v>
      </c>
      <c r="H52" s="112" t="str">
        <f>CONCATENATE("var. ",RIGHT(G51,2),"/",RIGHT(G51-1,2))</f>
        <v>var. 21/20</v>
      </c>
      <c r="I52" s="113" t="s">
        <v>69</v>
      </c>
      <c r="J52" s="112" t="s">
        <v>136</v>
      </c>
      <c r="K52" s="113" t="s">
        <v>69</v>
      </c>
      <c r="L52" s="112" t="s">
        <v>243</v>
      </c>
      <c r="M52" s="113" t="s">
        <v>69</v>
      </c>
      <c r="N52" s="112" t="s">
        <v>267</v>
      </c>
      <c r="O52" s="112" t="s">
        <v>268</v>
      </c>
    </row>
    <row r="53" spans="1:16" x14ac:dyDescent="0.25">
      <c r="A53" s="1">
        <v>1</v>
      </c>
      <c r="B53" s="114" t="s">
        <v>71</v>
      </c>
      <c r="C53" s="115">
        <v>3888</v>
      </c>
      <c r="D53" s="116">
        <v>1.2344827586206897</v>
      </c>
      <c r="E53" s="115">
        <v>8576</v>
      </c>
      <c r="F53" s="116">
        <f t="shared" ref="F53:F65" si="8">IFERROR(E53/C53-1,"-")</f>
        <v>1.2057613168724282</v>
      </c>
      <c r="G53" s="115">
        <v>55</v>
      </c>
      <c r="H53" s="116">
        <f t="shared" ref="H53:H65" si="9">IFERROR(G53/E53-1,"-")</f>
        <v>-0.99358675373134331</v>
      </c>
      <c r="I53" s="115">
        <v>4551</v>
      </c>
      <c r="J53" s="116">
        <f t="shared" ref="J53:J65" si="10">IFERROR(I53/G53-1,"-")</f>
        <v>81.74545454545455</v>
      </c>
      <c r="K53" s="115">
        <v>3800</v>
      </c>
      <c r="L53" s="116">
        <f>IFERROR(K53/I53-1,"-")</f>
        <v>-0.16501867721379915</v>
      </c>
      <c r="M53" s="115">
        <v>5669</v>
      </c>
      <c r="N53" s="116">
        <v>0.49184210526315786</v>
      </c>
      <c r="O53" s="116">
        <v>0.45807613168724282</v>
      </c>
    </row>
    <row r="54" spans="1:16" x14ac:dyDescent="0.25">
      <c r="A54" s="1">
        <v>2</v>
      </c>
      <c r="B54" s="114" t="s">
        <v>73</v>
      </c>
      <c r="C54" s="115">
        <v>4221</v>
      </c>
      <c r="D54" s="116">
        <v>4.2894736842105265</v>
      </c>
      <c r="E54" s="115">
        <v>5937</v>
      </c>
      <c r="F54" s="116">
        <f t="shared" si="8"/>
        <v>0.40653873489694381</v>
      </c>
      <c r="G54" s="115">
        <v>113</v>
      </c>
      <c r="H54" s="116">
        <f t="shared" si="9"/>
        <v>-0.98096681825837961</v>
      </c>
      <c r="I54" s="115">
        <v>3869</v>
      </c>
      <c r="J54" s="116">
        <f t="shared" si="10"/>
        <v>33.238938053097343</v>
      </c>
      <c r="K54" s="115">
        <v>1381</v>
      </c>
      <c r="L54" s="116">
        <f t="shared" ref="L54:L65" si="11">IFERROR(K54/I54-1,"-")</f>
        <v>-0.64306022227965887</v>
      </c>
      <c r="M54" s="115">
        <v>6599</v>
      </c>
      <c r="N54" s="116">
        <v>3.7784214337436639</v>
      </c>
      <c r="O54" s="116">
        <v>0.56337360814972759</v>
      </c>
    </row>
    <row r="55" spans="1:16" x14ac:dyDescent="0.25">
      <c r="A55" s="1">
        <v>3</v>
      </c>
      <c r="B55" s="114" t="s">
        <v>75</v>
      </c>
      <c r="C55" s="115">
        <v>5118</v>
      </c>
      <c r="D55" s="116">
        <v>-3.7789058093626648E-2</v>
      </c>
      <c r="E55" s="115">
        <v>761</v>
      </c>
      <c r="F55" s="116">
        <f t="shared" si="8"/>
        <v>-0.85130910511918723</v>
      </c>
      <c r="G55" s="115">
        <v>181</v>
      </c>
      <c r="H55" s="116">
        <f t="shared" si="9"/>
        <v>-0.76215505913272008</v>
      </c>
      <c r="I55" s="115">
        <v>3001</v>
      </c>
      <c r="J55" s="116">
        <f t="shared" si="10"/>
        <v>15.58011049723757</v>
      </c>
      <c r="K55" s="115">
        <v>2585</v>
      </c>
      <c r="L55" s="116">
        <f t="shared" si="11"/>
        <v>-0.13862045984671778</v>
      </c>
      <c r="M55" s="115">
        <v>7711</v>
      </c>
      <c r="N55" s="116">
        <v>1.9829787234042553</v>
      </c>
      <c r="O55" s="116">
        <v>0.50664322000781548</v>
      </c>
    </row>
    <row r="56" spans="1:16" x14ac:dyDescent="0.25">
      <c r="A56" s="1">
        <v>4</v>
      </c>
      <c r="B56" s="114" t="s">
        <v>77</v>
      </c>
      <c r="C56" s="115">
        <v>5775</v>
      </c>
      <c r="D56" s="116">
        <v>0.22846202935545623</v>
      </c>
      <c r="E56" s="115">
        <v>0</v>
      </c>
      <c r="F56" s="116">
        <f t="shared" si="8"/>
        <v>-1</v>
      </c>
      <c r="G56" s="115">
        <v>331</v>
      </c>
      <c r="H56" s="116" t="str">
        <f t="shared" si="9"/>
        <v>-</v>
      </c>
      <c r="I56" s="115">
        <v>3344</v>
      </c>
      <c r="J56" s="116">
        <f t="shared" si="10"/>
        <v>9.1027190332326278</v>
      </c>
      <c r="K56" s="115">
        <v>784</v>
      </c>
      <c r="L56" s="116">
        <f t="shared" si="11"/>
        <v>-0.76555023923444976</v>
      </c>
      <c r="M56" s="115">
        <v>20810</v>
      </c>
      <c r="N56" s="116">
        <v>25.543367346938776</v>
      </c>
      <c r="O56" s="116">
        <v>2.6034632034632033</v>
      </c>
    </row>
    <row r="57" spans="1:16" x14ac:dyDescent="0.25">
      <c r="A57" s="1">
        <v>5</v>
      </c>
      <c r="B57" s="114" t="s">
        <v>79</v>
      </c>
      <c r="C57" s="115">
        <v>5027</v>
      </c>
      <c r="D57" s="116">
        <v>-0.1727826230047721</v>
      </c>
      <c r="E57" s="115">
        <v>0</v>
      </c>
      <c r="F57" s="116">
        <f t="shared" si="8"/>
        <v>-1</v>
      </c>
      <c r="G57" s="115">
        <v>192</v>
      </c>
      <c r="H57" s="116" t="str">
        <f t="shared" si="9"/>
        <v>-</v>
      </c>
      <c r="I57" s="115">
        <v>2914</v>
      </c>
      <c r="J57" s="116">
        <f t="shared" si="10"/>
        <v>14.177083333333334</v>
      </c>
      <c r="K57" s="115">
        <v>3554</v>
      </c>
      <c r="L57" s="116">
        <f t="shared" si="11"/>
        <v>0.21962937542896355</v>
      </c>
      <c r="M57" s="115">
        <v>12704</v>
      </c>
      <c r="N57" s="116">
        <v>2.5745638716938659</v>
      </c>
      <c r="O57" s="116">
        <v>1.5271533717923216</v>
      </c>
    </row>
    <row r="58" spans="1:16" x14ac:dyDescent="0.25">
      <c r="A58" s="1">
        <v>6</v>
      </c>
      <c r="B58" s="114" t="s">
        <v>81</v>
      </c>
      <c r="C58" s="115">
        <v>7623</v>
      </c>
      <c r="D58" s="116">
        <v>0.16613125286828812</v>
      </c>
      <c r="E58" s="115">
        <v>0</v>
      </c>
      <c r="F58" s="116">
        <f t="shared" si="8"/>
        <v>-1</v>
      </c>
      <c r="G58" s="115">
        <v>1256</v>
      </c>
      <c r="H58" s="116" t="str">
        <f t="shared" si="9"/>
        <v>-</v>
      </c>
      <c r="I58" s="115">
        <v>838</v>
      </c>
      <c r="J58" s="116">
        <f t="shared" si="10"/>
        <v>-0.33280254777070062</v>
      </c>
      <c r="K58" s="115">
        <v>8062</v>
      </c>
      <c r="L58" s="116">
        <f t="shared" si="11"/>
        <v>8.6205250596658711</v>
      </c>
      <c r="M58" s="115">
        <v>8969</v>
      </c>
      <c r="N58" s="116">
        <v>0.11250310096750193</v>
      </c>
      <c r="O58" s="116">
        <v>0.17657090384363117</v>
      </c>
    </row>
    <row r="59" spans="1:16" x14ac:dyDescent="0.25">
      <c r="A59" s="1">
        <v>7</v>
      </c>
      <c r="B59" s="114" t="s">
        <v>83</v>
      </c>
      <c r="C59" s="115">
        <v>14653</v>
      </c>
      <c r="D59" s="116">
        <v>0.47059413890004009</v>
      </c>
      <c r="E59" s="115">
        <v>0</v>
      </c>
      <c r="F59" s="116">
        <f t="shared" si="8"/>
        <v>-1</v>
      </c>
      <c r="G59" s="115">
        <v>334</v>
      </c>
      <c r="H59" s="116" t="str">
        <f t="shared" si="9"/>
        <v>-</v>
      </c>
      <c r="I59" s="115">
        <v>7079</v>
      </c>
      <c r="J59" s="116">
        <f t="shared" si="10"/>
        <v>20.194610778443113</v>
      </c>
      <c r="K59" s="115">
        <v>16421</v>
      </c>
      <c r="L59" s="116">
        <f t="shared" si="11"/>
        <v>1.3196779206102556</v>
      </c>
      <c r="M59" s="115">
        <v>13575</v>
      </c>
      <c r="N59" s="116">
        <v>-0.17331465805980151</v>
      </c>
      <c r="O59" s="116">
        <v>-7.3568552514843399E-2</v>
      </c>
    </row>
    <row r="60" spans="1:16" x14ac:dyDescent="0.25">
      <c r="A60" s="1">
        <v>8</v>
      </c>
      <c r="B60" s="114" t="s">
        <v>85</v>
      </c>
      <c r="C60" s="115">
        <v>15145</v>
      </c>
      <c r="D60" s="116">
        <v>-8.4396348467444482E-2</v>
      </c>
      <c r="E60" s="115">
        <v>11725</v>
      </c>
      <c r="F60" s="116">
        <f t="shared" si="8"/>
        <v>-0.22581710135358202</v>
      </c>
      <c r="G60" s="115">
        <v>4745</v>
      </c>
      <c r="H60" s="116">
        <f t="shared" si="9"/>
        <v>-0.59530916844349679</v>
      </c>
      <c r="I60" s="115">
        <v>4021</v>
      </c>
      <c r="J60" s="116">
        <f t="shared" si="10"/>
        <v>-0.15258166491043201</v>
      </c>
      <c r="K60" s="115">
        <v>15031</v>
      </c>
      <c r="L60" s="116">
        <f t="shared" si="11"/>
        <v>2.7381248445660282</v>
      </c>
      <c r="M60" s="115">
        <v>16494</v>
      </c>
      <c r="N60" s="116">
        <v>9.7332180161000537E-2</v>
      </c>
      <c r="O60" s="116">
        <v>8.9072301089468509E-2</v>
      </c>
    </row>
    <row r="61" spans="1:16" x14ac:dyDescent="0.25">
      <c r="A61" s="1">
        <v>9</v>
      </c>
      <c r="B61" s="114" t="s">
        <v>87</v>
      </c>
      <c r="C61" s="115">
        <v>11090</v>
      </c>
      <c r="D61" s="116">
        <v>0.40700329865516371</v>
      </c>
      <c r="E61" s="115">
        <v>12064</v>
      </c>
      <c r="F61" s="116">
        <f t="shared" si="8"/>
        <v>8.782687105500453E-2</v>
      </c>
      <c r="G61" s="115">
        <v>7629</v>
      </c>
      <c r="H61" s="116">
        <f t="shared" si="9"/>
        <v>-0.36762267904509283</v>
      </c>
      <c r="I61" s="115">
        <v>5575</v>
      </c>
      <c r="J61" s="116">
        <f t="shared" si="10"/>
        <v>-0.26923581072224412</v>
      </c>
      <c r="K61" s="115">
        <v>8587</v>
      </c>
      <c r="L61" s="116">
        <f t="shared" si="11"/>
        <v>0.54026905829596417</v>
      </c>
      <c r="M61" s="115">
        <v>11149</v>
      </c>
      <c r="N61" s="116">
        <v>0.29835798299755445</v>
      </c>
      <c r="O61" s="116">
        <v>5.3201082055907012E-3</v>
      </c>
    </row>
    <row r="62" spans="1:16" x14ac:dyDescent="0.25">
      <c r="A62" s="1">
        <v>10</v>
      </c>
      <c r="B62" s="114" t="s">
        <v>89</v>
      </c>
      <c r="C62" s="115">
        <v>6004</v>
      </c>
      <c r="D62" s="116">
        <v>0.19864244360151728</v>
      </c>
      <c r="E62" s="115">
        <v>7202</v>
      </c>
      <c r="F62" s="116">
        <f t="shared" si="8"/>
        <v>0.19953364423717512</v>
      </c>
      <c r="G62" s="115">
        <v>4249</v>
      </c>
      <c r="H62" s="116">
        <f t="shared" si="9"/>
        <v>-0.41002499305748408</v>
      </c>
      <c r="I62" s="115">
        <v>4051</v>
      </c>
      <c r="J62" s="116">
        <f t="shared" si="10"/>
        <v>-4.6599199811720449E-2</v>
      </c>
      <c r="K62" s="115">
        <v>7767</v>
      </c>
      <c r="L62" s="116">
        <f t="shared" si="11"/>
        <v>0.91730436929153303</v>
      </c>
      <c r="M62" s="115"/>
      <c r="N62" s="116" t="s">
        <v>223</v>
      </c>
      <c r="O62" s="116" t="s">
        <v>223</v>
      </c>
    </row>
    <row r="63" spans="1:16" x14ac:dyDescent="0.25">
      <c r="A63" s="1">
        <v>11</v>
      </c>
      <c r="B63" s="114" t="s">
        <v>91</v>
      </c>
      <c r="C63" s="115">
        <v>4626</v>
      </c>
      <c r="D63" s="116">
        <v>1.7597888253409577E-2</v>
      </c>
      <c r="E63" s="115">
        <v>3585</v>
      </c>
      <c r="F63" s="116">
        <f t="shared" si="8"/>
        <v>-0.22503242542153046</v>
      </c>
      <c r="G63" s="115">
        <v>2401</v>
      </c>
      <c r="H63" s="116">
        <f t="shared" si="9"/>
        <v>-0.33026499302649925</v>
      </c>
      <c r="I63" s="115">
        <v>3662</v>
      </c>
      <c r="J63" s="116">
        <f t="shared" si="10"/>
        <v>0.52519783423573507</v>
      </c>
      <c r="K63" s="115">
        <v>5046</v>
      </c>
      <c r="L63" s="116">
        <f t="shared" si="11"/>
        <v>0.37793555434188963</v>
      </c>
      <c r="M63" s="115"/>
      <c r="N63" s="116" t="s">
        <v>223</v>
      </c>
      <c r="O63" s="116" t="s">
        <v>223</v>
      </c>
    </row>
    <row r="64" spans="1:16" x14ac:dyDescent="0.25">
      <c r="A64" s="1">
        <v>12</v>
      </c>
      <c r="B64" s="114" t="s">
        <v>93</v>
      </c>
      <c r="C64" s="115">
        <v>7277</v>
      </c>
      <c r="D64" s="116">
        <v>8.855646970830211E-2</v>
      </c>
      <c r="E64" s="115">
        <v>7823</v>
      </c>
      <c r="F64" s="116">
        <f t="shared" si="8"/>
        <v>7.5030919334890811E-2</v>
      </c>
      <c r="G64" s="115">
        <v>2942</v>
      </c>
      <c r="H64" s="116">
        <f t="shared" si="9"/>
        <v>-0.62392943883420682</v>
      </c>
      <c r="I64" s="115">
        <v>3633</v>
      </c>
      <c r="J64" s="116">
        <f t="shared" si="10"/>
        <v>0.23487423521413997</v>
      </c>
      <c r="K64" s="115">
        <v>8911</v>
      </c>
      <c r="L64" s="116">
        <f t="shared" si="11"/>
        <v>1.4527938342967244</v>
      </c>
      <c r="M64" s="115"/>
      <c r="N64" s="116" t="s">
        <v>223</v>
      </c>
      <c r="O64" s="116" t="s">
        <v>223</v>
      </c>
    </row>
    <row r="65" spans="1:16" ht="15.75" x14ac:dyDescent="0.25">
      <c r="B65" s="117" t="s">
        <v>30</v>
      </c>
      <c r="C65" s="118">
        <v>90447</v>
      </c>
      <c r="D65" s="119">
        <v>0.19324793203076562</v>
      </c>
      <c r="E65" s="118">
        <v>61246</v>
      </c>
      <c r="F65" s="119">
        <f t="shared" si="8"/>
        <v>-0.32285205700576025</v>
      </c>
      <c r="G65" s="118">
        <v>24428</v>
      </c>
      <c r="H65" s="119">
        <f t="shared" si="9"/>
        <v>-0.60114946282206183</v>
      </c>
      <c r="I65" s="118">
        <v>46538</v>
      </c>
      <c r="J65" s="119">
        <f t="shared" si="10"/>
        <v>0.90510889143605699</v>
      </c>
      <c r="K65" s="118">
        <v>81929</v>
      </c>
      <c r="L65" s="119">
        <f t="shared" si="11"/>
        <v>0.76047531049894701</v>
      </c>
      <c r="M65" s="118">
        <v>103680</v>
      </c>
      <c r="N65" s="119">
        <v>0.72211610331367826</v>
      </c>
      <c r="O65" s="119">
        <v>0.42928039702233245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  <c r="K68" s="120"/>
      <c r="N68" s="79"/>
      <c r="O68" s="79"/>
    </row>
    <row r="70" spans="1:16" ht="48.75" customHeight="1" thickBot="1" x14ac:dyDescent="0.3">
      <c r="B70" s="267" t="s">
        <v>270</v>
      </c>
      <c r="C70" s="267"/>
      <c r="D70" s="267"/>
      <c r="E70" s="267"/>
      <c r="F70" s="267"/>
      <c r="G70" s="267"/>
      <c r="H70" s="267"/>
      <c r="I70" s="267"/>
      <c r="J70" s="267"/>
      <c r="K70" s="267"/>
      <c r="L70" s="267"/>
      <c r="M70" s="267"/>
      <c r="N70" s="267"/>
      <c r="O70" s="267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89" t="s">
        <v>103</v>
      </c>
      <c r="D72" s="290"/>
      <c r="E72" s="290"/>
      <c r="F72" s="290"/>
      <c r="G72" s="290"/>
      <c r="H72" s="290"/>
      <c r="I72" s="290"/>
      <c r="J72" s="290"/>
      <c r="K72" s="290"/>
      <c r="L72" s="290"/>
      <c r="M72" s="290"/>
      <c r="N72" s="290"/>
      <c r="O72" s="291"/>
    </row>
    <row r="73" spans="1:16" ht="22.5" thickTop="1" thickBot="1" x14ac:dyDescent="0.3">
      <c r="B73" s="109"/>
      <c r="C73" s="292">
        <f>C7</f>
        <v>2019</v>
      </c>
      <c r="D73" s="293"/>
      <c r="E73" s="294">
        <v>2020</v>
      </c>
      <c r="F73" s="293"/>
      <c r="G73" s="294">
        <v>2021</v>
      </c>
      <c r="H73" s="293"/>
      <c r="I73" s="294">
        <v>2022</v>
      </c>
      <c r="J73" s="293"/>
      <c r="K73" s="294">
        <v>2023</v>
      </c>
      <c r="L73" s="293"/>
      <c r="M73" s="294">
        <v>2024</v>
      </c>
      <c r="N73" s="295"/>
      <c r="O73" s="296"/>
    </row>
    <row r="74" spans="1:16" ht="16.5" thickTop="1" thickBot="1" x14ac:dyDescent="0.3">
      <c r="B74" s="85"/>
      <c r="C74" s="111" t="s">
        <v>69</v>
      </c>
      <c r="D74" s="112" t="str">
        <f>CONCATENATE("var. ",RIGHT(C73,2),"/",RIGHT(C73-1,2))</f>
        <v>var. 19/18</v>
      </c>
      <c r="E74" s="113" t="s">
        <v>69</v>
      </c>
      <c r="F74" s="112" t="str">
        <f>CONCATENATE("var. ",RIGHT(E73,2),"/",RIGHT(E73-1,2))</f>
        <v>var. 20/19</v>
      </c>
      <c r="G74" s="113" t="s">
        <v>69</v>
      </c>
      <c r="H74" s="112" t="str">
        <f>CONCATENATE("var. ",RIGHT(G73,2),"/",RIGHT(G73-1,2))</f>
        <v>var. 21/20</v>
      </c>
      <c r="I74" s="113" t="s">
        <v>69</v>
      </c>
      <c r="J74" s="112" t="s">
        <v>136</v>
      </c>
      <c r="K74" s="113" t="s">
        <v>69</v>
      </c>
      <c r="L74" s="112" t="s">
        <v>243</v>
      </c>
      <c r="M74" s="113" t="s">
        <v>69</v>
      </c>
      <c r="N74" s="112" t="s">
        <v>267</v>
      </c>
      <c r="O74" s="112" t="s">
        <v>268</v>
      </c>
    </row>
    <row r="75" spans="1:16" x14ac:dyDescent="0.25">
      <c r="A75" s="1">
        <v>1</v>
      </c>
      <c r="B75" s="114" t="s">
        <v>71</v>
      </c>
      <c r="C75" s="115">
        <v>1616</v>
      </c>
      <c r="D75" s="116">
        <v>-0.77905386929176923</v>
      </c>
      <c r="E75" s="115">
        <v>2499</v>
      </c>
      <c r="F75" s="116">
        <f t="shared" ref="F75:F87" si="12">IFERROR(E75/C75-1,"-")</f>
        <v>0.54641089108910901</v>
      </c>
      <c r="G75" s="115">
        <v>3141</v>
      </c>
      <c r="H75" s="116">
        <f t="shared" ref="H75:H87" si="13">IFERROR(G75/E75-1,"-")</f>
        <v>0.25690276110444188</v>
      </c>
      <c r="I75" s="115">
        <v>5856</v>
      </c>
      <c r="J75" s="116">
        <f t="shared" ref="J75:J87" si="14">IFERROR(I75/G75-1,"-")</f>
        <v>0.86437440305635138</v>
      </c>
      <c r="K75" s="115">
        <v>8826</v>
      </c>
      <c r="L75" s="116">
        <f>IFERROR(K75/I75-1,"-")</f>
        <v>0.50717213114754101</v>
      </c>
      <c r="M75" s="115">
        <v>6371</v>
      </c>
      <c r="N75" s="116">
        <v>-0.27815544980738727</v>
      </c>
      <c r="O75" s="116">
        <v>2.942450495049505</v>
      </c>
    </row>
    <row r="76" spans="1:16" x14ac:dyDescent="0.25">
      <c r="A76" s="1">
        <v>2</v>
      </c>
      <c r="B76" s="114" t="s">
        <v>73</v>
      </c>
      <c r="C76" s="115">
        <v>1625</v>
      </c>
      <c r="D76" s="116">
        <v>-0.74957620588688556</v>
      </c>
      <c r="E76" s="115">
        <v>3175</v>
      </c>
      <c r="F76" s="116">
        <f t="shared" si="12"/>
        <v>0.95384615384615379</v>
      </c>
      <c r="G76" s="115">
        <v>1985</v>
      </c>
      <c r="H76" s="116">
        <f t="shared" si="13"/>
        <v>-0.37480314960629924</v>
      </c>
      <c r="I76" s="115">
        <v>4344</v>
      </c>
      <c r="J76" s="116">
        <f t="shared" si="14"/>
        <v>1.1884130982367758</v>
      </c>
      <c r="K76" s="115">
        <v>5929</v>
      </c>
      <c r="L76" s="116">
        <f t="shared" ref="L76:L87" si="15">IFERROR(K76/I76-1,"-")</f>
        <v>0.36487108655616951</v>
      </c>
      <c r="M76" s="115">
        <v>7242</v>
      </c>
      <c r="N76" s="116">
        <v>0.22145387080452017</v>
      </c>
      <c r="O76" s="116">
        <v>3.4566153846153842</v>
      </c>
    </row>
    <row r="77" spans="1:16" x14ac:dyDescent="0.25">
      <c r="A77" s="1">
        <v>3</v>
      </c>
      <c r="B77" s="114" t="s">
        <v>75</v>
      </c>
      <c r="C77" s="115">
        <v>3113</v>
      </c>
      <c r="D77" s="116">
        <v>5.16891891891893E-2</v>
      </c>
      <c r="E77" s="115">
        <v>163</v>
      </c>
      <c r="F77" s="116">
        <f t="shared" si="12"/>
        <v>-0.94763893350465789</v>
      </c>
      <c r="G77" s="115">
        <v>4426</v>
      </c>
      <c r="H77" s="116">
        <f t="shared" si="13"/>
        <v>26.153374233128833</v>
      </c>
      <c r="I77" s="115">
        <v>3622</v>
      </c>
      <c r="J77" s="116">
        <f t="shared" si="14"/>
        <v>-0.18165386353366475</v>
      </c>
      <c r="K77" s="115">
        <v>535</v>
      </c>
      <c r="L77" s="116">
        <f t="shared" si="15"/>
        <v>-0.85229155162893433</v>
      </c>
      <c r="M77" s="115">
        <v>741</v>
      </c>
      <c r="N77" s="116">
        <v>0.38504672897196257</v>
      </c>
      <c r="O77" s="116">
        <v>-0.76196594924510119</v>
      </c>
    </row>
    <row r="78" spans="1:16" x14ac:dyDescent="0.25">
      <c r="A78" s="1">
        <v>4</v>
      </c>
      <c r="B78" s="114" t="s">
        <v>77</v>
      </c>
      <c r="C78" s="115">
        <v>1025</v>
      </c>
      <c r="D78" s="116">
        <v>-0.69566508313539188</v>
      </c>
      <c r="E78" s="115">
        <v>0</v>
      </c>
      <c r="F78" s="116">
        <f t="shared" si="12"/>
        <v>-1</v>
      </c>
      <c r="G78" s="115">
        <v>3814</v>
      </c>
      <c r="H78" s="116" t="str">
        <f t="shared" si="13"/>
        <v>-</v>
      </c>
      <c r="I78" s="115">
        <v>7089</v>
      </c>
      <c r="J78" s="116">
        <f t="shared" si="14"/>
        <v>0.85867855270057691</v>
      </c>
      <c r="K78" s="115">
        <v>148</v>
      </c>
      <c r="L78" s="116">
        <f t="shared" si="15"/>
        <v>-0.9791225842855128</v>
      </c>
      <c r="M78" s="115">
        <v>645</v>
      </c>
      <c r="N78" s="116">
        <v>3.3581081081081079</v>
      </c>
      <c r="O78" s="116">
        <v>-0.37073170731707317</v>
      </c>
    </row>
    <row r="79" spans="1:16" x14ac:dyDescent="0.25">
      <c r="A79" s="1">
        <v>5</v>
      </c>
      <c r="B79" s="114" t="s">
        <v>79</v>
      </c>
      <c r="C79" s="115">
        <v>5264</v>
      </c>
      <c r="D79" s="116">
        <v>0.12912912912912922</v>
      </c>
      <c r="E79" s="115">
        <v>0</v>
      </c>
      <c r="F79" s="116">
        <f t="shared" si="12"/>
        <v>-1</v>
      </c>
      <c r="G79" s="115">
        <v>7592</v>
      </c>
      <c r="H79" s="116" t="str">
        <f t="shared" si="13"/>
        <v>-</v>
      </c>
      <c r="I79" s="115">
        <v>8585</v>
      </c>
      <c r="J79" s="116">
        <f t="shared" si="14"/>
        <v>0.13079557428872501</v>
      </c>
      <c r="K79" s="115">
        <v>311</v>
      </c>
      <c r="L79" s="116">
        <f t="shared" si="15"/>
        <v>-0.9637740244612697</v>
      </c>
      <c r="M79" s="115">
        <v>27115</v>
      </c>
      <c r="N79" s="116">
        <v>86.186495176848879</v>
      </c>
      <c r="O79" s="116">
        <v>4.1510258358662613</v>
      </c>
    </row>
    <row r="80" spans="1:16" x14ac:dyDescent="0.25">
      <c r="A80" s="1">
        <v>6</v>
      </c>
      <c r="B80" s="114" t="s">
        <v>81</v>
      </c>
      <c r="C80" s="115">
        <v>8261</v>
      </c>
      <c r="D80" s="116">
        <v>0.13568875446796813</v>
      </c>
      <c r="E80" s="115">
        <v>0</v>
      </c>
      <c r="F80" s="116">
        <f t="shared" si="12"/>
        <v>-1</v>
      </c>
      <c r="G80" s="115">
        <v>2560</v>
      </c>
      <c r="H80" s="116" t="str">
        <f t="shared" si="13"/>
        <v>-</v>
      </c>
      <c r="I80" s="115">
        <v>5637</v>
      </c>
      <c r="J80" s="116">
        <f t="shared" si="14"/>
        <v>1.2019531250000002</v>
      </c>
      <c r="K80" s="115">
        <v>15700</v>
      </c>
      <c r="L80" s="116">
        <f t="shared" si="15"/>
        <v>1.7851694163562177</v>
      </c>
      <c r="M80" s="115">
        <v>20066</v>
      </c>
      <c r="N80" s="116">
        <v>0.27808917197452221</v>
      </c>
      <c r="O80" s="116">
        <v>1.4290037525723278</v>
      </c>
    </row>
    <row r="81" spans="1:16" x14ac:dyDescent="0.25">
      <c r="A81" s="1">
        <v>7</v>
      </c>
      <c r="B81" s="114" t="s">
        <v>83</v>
      </c>
      <c r="C81" s="115">
        <v>11472</v>
      </c>
      <c r="D81" s="116">
        <v>0.12846744048790093</v>
      </c>
      <c r="E81" s="115">
        <v>0</v>
      </c>
      <c r="F81" s="116">
        <f t="shared" si="12"/>
        <v>-1</v>
      </c>
      <c r="G81" s="115">
        <v>4478</v>
      </c>
      <c r="H81" s="116" t="str">
        <f t="shared" si="13"/>
        <v>-</v>
      </c>
      <c r="I81" s="115">
        <v>33113</v>
      </c>
      <c r="J81" s="116">
        <f t="shared" si="14"/>
        <v>6.3945958016971867</v>
      </c>
      <c r="K81" s="115">
        <v>28069</v>
      </c>
      <c r="L81" s="116">
        <f t="shared" si="15"/>
        <v>-0.1523268806813034</v>
      </c>
      <c r="M81" s="115">
        <v>7059</v>
      </c>
      <c r="N81" s="116">
        <v>-0.74851259396487224</v>
      </c>
      <c r="O81" s="116">
        <v>-0.38467573221757323</v>
      </c>
    </row>
    <row r="82" spans="1:16" x14ac:dyDescent="0.25">
      <c r="A82" s="1">
        <v>8</v>
      </c>
      <c r="B82" s="114" t="s">
        <v>85</v>
      </c>
      <c r="C82" s="115">
        <v>12922</v>
      </c>
      <c r="D82" s="116">
        <v>0.26960110041265484</v>
      </c>
      <c r="E82" s="115">
        <v>8075</v>
      </c>
      <c r="F82" s="116">
        <f t="shared" si="12"/>
        <v>-0.37509673425166379</v>
      </c>
      <c r="G82" s="115">
        <v>8494</v>
      </c>
      <c r="H82" s="116">
        <f t="shared" si="13"/>
        <v>5.1888544891640853E-2</v>
      </c>
      <c r="I82" s="115">
        <v>1269</v>
      </c>
      <c r="J82" s="116">
        <f t="shared" si="14"/>
        <v>-0.85060042382858492</v>
      </c>
      <c r="K82" s="115">
        <v>1020</v>
      </c>
      <c r="L82" s="116">
        <f t="shared" si="15"/>
        <v>-0.19621749408983447</v>
      </c>
      <c r="M82" s="115">
        <v>19034</v>
      </c>
      <c r="N82" s="116">
        <v>17.66078431372549</v>
      </c>
      <c r="O82" s="116">
        <v>0.4729917969354589</v>
      </c>
    </row>
    <row r="83" spans="1:16" x14ac:dyDescent="0.25">
      <c r="A83" s="1">
        <v>9</v>
      </c>
      <c r="B83" s="114" t="s">
        <v>87</v>
      </c>
      <c r="C83" s="115">
        <v>10469</v>
      </c>
      <c r="D83" s="116">
        <v>0.31157604610373335</v>
      </c>
      <c r="E83" s="115">
        <v>3914</v>
      </c>
      <c r="F83" s="116">
        <f t="shared" si="12"/>
        <v>-0.62613430127041747</v>
      </c>
      <c r="G83" s="115">
        <v>9321</v>
      </c>
      <c r="H83" s="116">
        <f t="shared" si="13"/>
        <v>1.3814512008175779</v>
      </c>
      <c r="I83" s="115">
        <v>1143</v>
      </c>
      <c r="J83" s="116">
        <f t="shared" si="14"/>
        <v>-0.87737367235275188</v>
      </c>
      <c r="K83" s="115">
        <v>19757</v>
      </c>
      <c r="L83" s="116">
        <f t="shared" si="15"/>
        <v>16.285214348206473</v>
      </c>
      <c r="M83" s="115">
        <v>14996</v>
      </c>
      <c r="N83" s="116">
        <v>-0.24097788125727593</v>
      </c>
      <c r="O83" s="116">
        <v>0.43241952430986719</v>
      </c>
    </row>
    <row r="84" spans="1:16" x14ac:dyDescent="0.25">
      <c r="A84" s="1">
        <v>10</v>
      </c>
      <c r="B84" s="114" t="s">
        <v>89</v>
      </c>
      <c r="C84" s="115">
        <v>5874</v>
      </c>
      <c r="D84" s="116">
        <v>0.37339256488192651</v>
      </c>
      <c r="E84" s="115">
        <v>1918</v>
      </c>
      <c r="F84" s="116">
        <f t="shared" si="12"/>
        <v>-0.67347633639768478</v>
      </c>
      <c r="G84" s="115">
        <v>10508</v>
      </c>
      <c r="H84" s="116">
        <f t="shared" si="13"/>
        <v>4.4786235662148073</v>
      </c>
      <c r="I84" s="115">
        <v>884</v>
      </c>
      <c r="J84" s="116">
        <f t="shared" si="14"/>
        <v>-0.91587362009897222</v>
      </c>
      <c r="K84" s="115">
        <v>252</v>
      </c>
      <c r="L84" s="116">
        <f t="shared" si="15"/>
        <v>-0.71493212669683259</v>
      </c>
      <c r="M84" s="115"/>
      <c r="N84" s="116" t="s">
        <v>223</v>
      </c>
      <c r="O84" s="116" t="s">
        <v>223</v>
      </c>
    </row>
    <row r="85" spans="1:16" x14ac:dyDescent="0.25">
      <c r="A85" s="1">
        <v>11</v>
      </c>
      <c r="B85" s="114" t="s">
        <v>91</v>
      </c>
      <c r="C85" s="115">
        <v>3344</v>
      </c>
      <c r="D85" s="116">
        <v>0.21467490010897206</v>
      </c>
      <c r="E85" s="115">
        <v>919</v>
      </c>
      <c r="F85" s="116">
        <f t="shared" si="12"/>
        <v>-0.72517942583732053</v>
      </c>
      <c r="G85" s="115">
        <v>2413</v>
      </c>
      <c r="H85" s="116">
        <f t="shared" si="13"/>
        <v>1.6256800870511428</v>
      </c>
      <c r="I85" s="115">
        <v>207</v>
      </c>
      <c r="J85" s="116">
        <f t="shared" si="14"/>
        <v>-0.91421467053460426</v>
      </c>
      <c r="K85" s="115">
        <v>4787</v>
      </c>
      <c r="L85" s="116">
        <f t="shared" si="15"/>
        <v>22.125603864734298</v>
      </c>
      <c r="M85" s="115"/>
      <c r="N85" s="116" t="s">
        <v>223</v>
      </c>
      <c r="O85" s="116" t="s">
        <v>223</v>
      </c>
    </row>
    <row r="86" spans="1:16" x14ac:dyDescent="0.25">
      <c r="A86" s="1">
        <v>12</v>
      </c>
      <c r="B86" s="114" t="s">
        <v>93</v>
      </c>
      <c r="C86" s="115">
        <v>3007</v>
      </c>
      <c r="D86" s="116">
        <v>0.21347861178369643</v>
      </c>
      <c r="E86" s="115">
        <v>1121</v>
      </c>
      <c r="F86" s="116">
        <f t="shared" si="12"/>
        <v>-0.62720319255071499</v>
      </c>
      <c r="G86" s="115">
        <v>592</v>
      </c>
      <c r="H86" s="116">
        <f t="shared" si="13"/>
        <v>-0.47190008920606596</v>
      </c>
      <c r="I86" s="115">
        <v>969</v>
      </c>
      <c r="J86" s="116">
        <f t="shared" si="14"/>
        <v>0.63682432432432434</v>
      </c>
      <c r="K86" s="115">
        <v>6204</v>
      </c>
      <c r="L86" s="116">
        <f t="shared" si="15"/>
        <v>5.4024767801857587</v>
      </c>
      <c r="M86" s="115"/>
      <c r="N86" s="116" t="s">
        <v>223</v>
      </c>
      <c r="O86" s="116" t="s">
        <v>223</v>
      </c>
    </row>
    <row r="87" spans="1:16" ht="15.75" x14ac:dyDescent="0.25">
      <c r="B87" s="117" t="s">
        <v>30</v>
      </c>
      <c r="C87" s="118">
        <v>67992</v>
      </c>
      <c r="D87" s="119">
        <v>-2.7310052788944383E-2</v>
      </c>
      <c r="E87" s="118">
        <v>23458</v>
      </c>
      <c r="F87" s="119">
        <f t="shared" si="12"/>
        <v>-0.65498882221437815</v>
      </c>
      <c r="G87" s="118">
        <v>59324</v>
      </c>
      <c r="H87" s="119">
        <f t="shared" si="13"/>
        <v>1.5289453491346237</v>
      </c>
      <c r="I87" s="118">
        <v>72718</v>
      </c>
      <c r="J87" s="119">
        <f t="shared" si="14"/>
        <v>0.22577708853078016</v>
      </c>
      <c r="K87" s="118">
        <v>91538</v>
      </c>
      <c r="L87" s="119">
        <f t="shared" si="15"/>
        <v>0.25880799801974752</v>
      </c>
      <c r="M87" s="118">
        <v>103269</v>
      </c>
      <c r="N87" s="119">
        <v>0.28611993274799175</v>
      </c>
      <c r="O87" s="119">
        <v>0.85179407176287047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  <c r="K90" s="120"/>
      <c r="N90" s="79"/>
      <c r="O90" s="79"/>
    </row>
    <row r="92" spans="1:16" ht="48.75" customHeight="1" thickBot="1" x14ac:dyDescent="0.3">
      <c r="B92" s="267" t="s">
        <v>271</v>
      </c>
      <c r="C92" s="267"/>
      <c r="D92" s="267"/>
      <c r="E92" s="267"/>
      <c r="F92" s="267"/>
      <c r="G92" s="267"/>
      <c r="H92" s="267"/>
      <c r="I92" s="267"/>
      <c r="J92" s="267"/>
      <c r="K92" s="267"/>
      <c r="L92" s="267"/>
      <c r="M92" s="267"/>
      <c r="N92" s="267"/>
      <c r="O92" s="267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89" t="s">
        <v>107</v>
      </c>
      <c r="D94" s="290"/>
      <c r="E94" s="290"/>
      <c r="F94" s="290"/>
      <c r="G94" s="290"/>
      <c r="H94" s="290"/>
      <c r="I94" s="290"/>
      <c r="J94" s="290"/>
      <c r="K94" s="290"/>
      <c r="L94" s="290"/>
      <c r="M94" s="290"/>
      <c r="N94" s="290"/>
      <c r="O94" s="291"/>
    </row>
    <row r="95" spans="1:16" ht="22.5" thickTop="1" thickBot="1" x14ac:dyDescent="0.3">
      <c r="B95" s="109"/>
      <c r="C95" s="292">
        <f>C7</f>
        <v>2019</v>
      </c>
      <c r="D95" s="293"/>
      <c r="E95" s="294">
        <v>2020</v>
      </c>
      <c r="F95" s="293"/>
      <c r="G95" s="294">
        <v>2021</v>
      </c>
      <c r="H95" s="293"/>
      <c r="I95" s="294">
        <v>2022</v>
      </c>
      <c r="J95" s="293"/>
      <c r="K95" s="294">
        <v>2023</v>
      </c>
      <c r="L95" s="293"/>
      <c r="M95" s="294">
        <v>2024</v>
      </c>
      <c r="N95" s="295"/>
      <c r="O95" s="296"/>
    </row>
    <row r="96" spans="1:16" ht="16.5" thickTop="1" thickBot="1" x14ac:dyDescent="0.3">
      <c r="B96" s="85"/>
      <c r="C96" s="111" t="s">
        <v>69</v>
      </c>
      <c r="D96" s="112" t="str">
        <f>CONCATENATE("var. ",RIGHT(C95,2),"/",RIGHT(C95-1,2))</f>
        <v>var. 19/18</v>
      </c>
      <c r="E96" s="113" t="s">
        <v>69</v>
      </c>
      <c r="F96" s="112" t="str">
        <f>CONCATENATE("var. ",RIGHT(E95,2),"/",RIGHT(E95-1,2))</f>
        <v>var. 20/19</v>
      </c>
      <c r="G96" s="113" t="s">
        <v>69</v>
      </c>
      <c r="H96" s="112" t="str">
        <f>CONCATENATE("var. ",RIGHT(G95,2),"/",RIGHT(G95-1,2))</f>
        <v>var. 21/20</v>
      </c>
      <c r="I96" s="113" t="s">
        <v>69</v>
      </c>
      <c r="J96" s="112" t="s">
        <v>136</v>
      </c>
      <c r="K96" s="113" t="s">
        <v>69</v>
      </c>
      <c r="L96" s="112" t="s">
        <v>243</v>
      </c>
      <c r="M96" s="113" t="s">
        <v>69</v>
      </c>
      <c r="N96" s="112" t="s">
        <v>267</v>
      </c>
      <c r="O96" s="112" t="s">
        <v>268</v>
      </c>
    </row>
    <row r="97" spans="2:15" x14ac:dyDescent="0.25">
      <c r="B97" s="114" t="s">
        <v>71</v>
      </c>
      <c r="C97" s="115">
        <v>59228</v>
      </c>
      <c r="D97" s="116">
        <v>-0.10672055984555984</v>
      </c>
      <c r="E97" s="115">
        <v>52605</v>
      </c>
      <c r="F97" s="116">
        <f t="shared" ref="F97:F109" si="16">IFERROR(E97/C97-1,"-")</f>
        <v>-0.11182211116363883</v>
      </c>
      <c r="G97" s="115">
        <v>9717</v>
      </c>
      <c r="H97" s="116">
        <f t="shared" ref="H97:H109" si="17">IFERROR(G97/E97-1,"-")</f>
        <v>-0.81528371827773027</v>
      </c>
      <c r="I97" s="115">
        <v>60290</v>
      </c>
      <c r="J97" s="116">
        <f t="shared" ref="J97:J109" si="18">IFERROR(I97/G97-1,"-")</f>
        <v>5.2045898940002058</v>
      </c>
      <c r="K97" s="115">
        <v>107519</v>
      </c>
      <c r="L97" s="116">
        <f t="shared" ref="L97:L109" si="19">IFERROR(K97/I97-1,"-")</f>
        <v>0.78336374191408198</v>
      </c>
      <c r="M97" s="115">
        <v>77451</v>
      </c>
      <c r="N97" s="116">
        <v>-0.27965289855746422</v>
      </c>
      <c r="O97" s="116">
        <v>0.30767542378604706</v>
      </c>
    </row>
    <row r="98" spans="2:15" x14ac:dyDescent="0.25">
      <c r="B98" s="114" t="s">
        <v>73</v>
      </c>
      <c r="C98" s="115">
        <v>61114</v>
      </c>
      <c r="D98" s="116">
        <v>-0.18902851683276056</v>
      </c>
      <c r="E98" s="115">
        <v>55102</v>
      </c>
      <c r="F98" s="116">
        <f t="shared" si="16"/>
        <v>-9.8373531433059491E-2</v>
      </c>
      <c r="G98" s="115">
        <v>10842</v>
      </c>
      <c r="H98" s="116">
        <f t="shared" si="17"/>
        <v>-0.80323763202787557</v>
      </c>
      <c r="I98" s="115">
        <v>48282</v>
      </c>
      <c r="J98" s="116">
        <f t="shared" si="18"/>
        <v>3.4532374100719423</v>
      </c>
      <c r="K98" s="115">
        <v>109366</v>
      </c>
      <c r="L98" s="116">
        <f t="shared" si="19"/>
        <v>1.2651505737127708</v>
      </c>
      <c r="M98" s="115">
        <v>131797</v>
      </c>
      <c r="N98" s="116">
        <v>0.20510030539655832</v>
      </c>
      <c r="O98" s="116">
        <v>1.1565762345780017</v>
      </c>
    </row>
    <row r="99" spans="2:15" x14ac:dyDescent="0.25">
      <c r="B99" s="114" t="s">
        <v>75</v>
      </c>
      <c r="C99" s="115">
        <v>55978</v>
      </c>
      <c r="D99" s="116">
        <v>-0.20516279267894411</v>
      </c>
      <c r="E99" s="115">
        <v>19236</v>
      </c>
      <c r="F99" s="116">
        <f t="shared" si="16"/>
        <v>-0.65636500053592484</v>
      </c>
      <c r="G99" s="115">
        <v>14579</v>
      </c>
      <c r="H99" s="116">
        <f t="shared" si="17"/>
        <v>-0.24209814930338946</v>
      </c>
      <c r="I99" s="115">
        <v>61774</v>
      </c>
      <c r="J99" s="116">
        <f t="shared" si="18"/>
        <v>3.2371904794567525</v>
      </c>
      <c r="K99" s="115">
        <v>104602</v>
      </c>
      <c r="L99" s="116">
        <f t="shared" si="19"/>
        <v>0.69330138893385573</v>
      </c>
      <c r="M99" s="115">
        <v>120644</v>
      </c>
      <c r="N99" s="116">
        <v>0.15336226840786993</v>
      </c>
      <c r="O99" s="116">
        <v>1.1552038300761014</v>
      </c>
    </row>
    <row r="100" spans="2:15" x14ac:dyDescent="0.25">
      <c r="B100" s="114" t="s">
        <v>77</v>
      </c>
      <c r="C100" s="115">
        <v>67913</v>
      </c>
      <c r="D100" s="116">
        <v>-7.2720818143338972E-2</v>
      </c>
      <c r="E100" s="115">
        <v>0</v>
      </c>
      <c r="F100" s="116">
        <f t="shared" si="16"/>
        <v>-1</v>
      </c>
      <c r="G100" s="115">
        <v>21810</v>
      </c>
      <c r="H100" s="116" t="str">
        <f t="shared" si="17"/>
        <v>-</v>
      </c>
      <c r="I100" s="115">
        <v>65836</v>
      </c>
      <c r="J100" s="116">
        <f t="shared" si="18"/>
        <v>2.0186153140761118</v>
      </c>
      <c r="K100" s="115">
        <v>70561</v>
      </c>
      <c r="L100" s="116">
        <f t="shared" si="19"/>
        <v>7.1769244790084397E-2</v>
      </c>
      <c r="M100" s="115">
        <v>101126</v>
      </c>
      <c r="N100" s="116">
        <v>0.43317129859270698</v>
      </c>
      <c r="O100" s="116">
        <v>0.48905216968768861</v>
      </c>
    </row>
    <row r="101" spans="2:15" x14ac:dyDescent="0.25">
      <c r="B101" s="114" t="s">
        <v>79</v>
      </c>
      <c r="C101" s="115">
        <v>45595</v>
      </c>
      <c r="D101" s="116">
        <v>-0.17095477935160097</v>
      </c>
      <c r="E101" s="115">
        <v>0</v>
      </c>
      <c r="F101" s="116">
        <f t="shared" si="16"/>
        <v>-1</v>
      </c>
      <c r="G101" s="115">
        <v>27243</v>
      </c>
      <c r="H101" s="116" t="str">
        <f t="shared" si="17"/>
        <v>-</v>
      </c>
      <c r="I101" s="115">
        <v>56962</v>
      </c>
      <c r="J101" s="116">
        <f t="shared" si="18"/>
        <v>1.0908857321146717</v>
      </c>
      <c r="K101" s="115">
        <v>37256</v>
      </c>
      <c r="L101" s="116">
        <f t="shared" si="19"/>
        <v>-0.34594993153330289</v>
      </c>
      <c r="M101" s="115">
        <v>84965</v>
      </c>
      <c r="N101" s="116">
        <v>1.2805722568176936</v>
      </c>
      <c r="O101" s="116">
        <v>0.86347187191578034</v>
      </c>
    </row>
    <row r="102" spans="2:15" x14ac:dyDescent="0.25">
      <c r="B102" s="114" t="s">
        <v>81</v>
      </c>
      <c r="C102" s="115">
        <v>46171</v>
      </c>
      <c r="D102" s="116">
        <v>-6.8287761073554609E-2</v>
      </c>
      <c r="E102" s="115">
        <v>0</v>
      </c>
      <c r="F102" s="116">
        <f t="shared" si="16"/>
        <v>-1</v>
      </c>
      <c r="G102" s="115">
        <v>10252</v>
      </c>
      <c r="H102" s="116" t="str">
        <f t="shared" si="17"/>
        <v>-</v>
      </c>
      <c r="I102" s="115">
        <v>44414</v>
      </c>
      <c r="J102" s="116">
        <f t="shared" si="18"/>
        <v>3.3322278579789311</v>
      </c>
      <c r="K102" s="115">
        <v>37592</v>
      </c>
      <c r="L102" s="116">
        <f t="shared" si="19"/>
        <v>-0.15360021614806141</v>
      </c>
      <c r="M102" s="115">
        <v>49492</v>
      </c>
      <c r="N102" s="116">
        <v>0.31655671419450937</v>
      </c>
      <c r="O102" s="116">
        <v>7.1928266660891138E-2</v>
      </c>
    </row>
    <row r="103" spans="2:15" x14ac:dyDescent="0.25">
      <c r="B103" s="114" t="s">
        <v>83</v>
      </c>
      <c r="C103" s="115">
        <v>54254</v>
      </c>
      <c r="D103" s="116">
        <v>-2.5733115448848043E-2</v>
      </c>
      <c r="E103" s="115">
        <v>0</v>
      </c>
      <c r="F103" s="116">
        <f t="shared" si="16"/>
        <v>-1</v>
      </c>
      <c r="G103" s="115">
        <v>1786</v>
      </c>
      <c r="H103" s="116" t="str">
        <f t="shared" si="17"/>
        <v>-</v>
      </c>
      <c r="I103" s="115">
        <v>97176</v>
      </c>
      <c r="J103" s="116">
        <f t="shared" si="18"/>
        <v>53.409854423292273</v>
      </c>
      <c r="K103" s="115">
        <v>88132</v>
      </c>
      <c r="L103" s="116">
        <f t="shared" si="19"/>
        <v>-9.3068247303860985E-2</v>
      </c>
      <c r="M103" s="115">
        <v>78876</v>
      </c>
      <c r="N103" s="116">
        <v>-0.10502428175917944</v>
      </c>
      <c r="O103" s="116">
        <v>0.45382828915840312</v>
      </c>
    </row>
    <row r="104" spans="2:15" x14ac:dyDescent="0.25">
      <c r="B104" s="114" t="s">
        <v>85</v>
      </c>
      <c r="C104" s="115">
        <v>66441</v>
      </c>
      <c r="D104" s="116">
        <v>0.10519487000349326</v>
      </c>
      <c r="E104" s="115">
        <v>6144</v>
      </c>
      <c r="F104" s="116">
        <f t="shared" si="16"/>
        <v>-0.9075269788233169</v>
      </c>
      <c r="G104" s="115">
        <v>19444</v>
      </c>
      <c r="H104" s="116">
        <f t="shared" si="17"/>
        <v>2.1647135416666665</v>
      </c>
      <c r="I104" s="115">
        <v>120327</v>
      </c>
      <c r="J104" s="116">
        <f t="shared" si="18"/>
        <v>5.1883871631351575</v>
      </c>
      <c r="K104" s="115">
        <v>55634</v>
      </c>
      <c r="L104" s="116">
        <f t="shared" si="19"/>
        <v>-0.53764325546219882</v>
      </c>
      <c r="M104" s="115">
        <v>132665</v>
      </c>
      <c r="N104" s="116">
        <v>1.3846029406478051</v>
      </c>
      <c r="O104" s="116">
        <v>0.99673394440180019</v>
      </c>
    </row>
    <row r="105" spans="2:15" x14ac:dyDescent="0.25">
      <c r="B105" s="114" t="s">
        <v>87</v>
      </c>
      <c r="C105" s="115">
        <v>45913</v>
      </c>
      <c r="D105" s="116">
        <v>-2.9015544041450791E-2</v>
      </c>
      <c r="E105" s="115">
        <v>5207</v>
      </c>
      <c r="F105" s="116">
        <f t="shared" si="16"/>
        <v>-0.88658985472524121</v>
      </c>
      <c r="G105" s="115">
        <v>30192</v>
      </c>
      <c r="H105" s="116">
        <f t="shared" si="17"/>
        <v>4.798348377184559</v>
      </c>
      <c r="I105" s="115">
        <v>67772</v>
      </c>
      <c r="J105" s="116">
        <f t="shared" si="18"/>
        <v>1.2447005829358773</v>
      </c>
      <c r="K105" s="115">
        <v>38580</v>
      </c>
      <c r="L105" s="116">
        <f t="shared" si="19"/>
        <v>-0.43073835802396265</v>
      </c>
      <c r="M105" s="115">
        <v>55604</v>
      </c>
      <c r="N105" s="116">
        <v>0.44126490409538621</v>
      </c>
      <c r="O105" s="116">
        <v>0.21107311654651184</v>
      </c>
    </row>
    <row r="106" spans="2:15" x14ac:dyDescent="0.25">
      <c r="B106" s="114" t="s">
        <v>89</v>
      </c>
      <c r="C106" s="115">
        <v>61834</v>
      </c>
      <c r="D106" s="116">
        <v>-0.10181136789506562</v>
      </c>
      <c r="E106" s="115">
        <v>6722</v>
      </c>
      <c r="F106" s="116">
        <f t="shared" si="16"/>
        <v>-0.89128958178348483</v>
      </c>
      <c r="G106" s="115">
        <v>59737</v>
      </c>
      <c r="H106" s="116">
        <f t="shared" si="17"/>
        <v>7.886789645938709</v>
      </c>
      <c r="I106" s="115">
        <v>91297</v>
      </c>
      <c r="J106" s="116">
        <f t="shared" si="18"/>
        <v>0.52831578418735448</v>
      </c>
      <c r="K106" s="115">
        <v>95056</v>
      </c>
      <c r="L106" s="116">
        <f t="shared" si="19"/>
        <v>4.1173313471417394E-2</v>
      </c>
      <c r="M106" s="115"/>
      <c r="N106" s="116" t="s">
        <v>223</v>
      </c>
      <c r="O106" s="116" t="s">
        <v>223</v>
      </c>
    </row>
    <row r="107" spans="2:15" x14ac:dyDescent="0.25">
      <c r="B107" s="114" t="s">
        <v>91</v>
      </c>
      <c r="C107" s="115">
        <v>56263</v>
      </c>
      <c r="D107" s="116">
        <v>-8.9713305720942271E-2</v>
      </c>
      <c r="E107" s="115">
        <v>9968</v>
      </c>
      <c r="F107" s="116">
        <f t="shared" si="16"/>
        <v>-0.8228320565913656</v>
      </c>
      <c r="G107" s="115">
        <v>75784</v>
      </c>
      <c r="H107" s="116">
        <f t="shared" si="17"/>
        <v>6.6027287319422152</v>
      </c>
      <c r="I107" s="115">
        <v>93087</v>
      </c>
      <c r="J107" s="116">
        <f t="shared" si="18"/>
        <v>0.22831996199725535</v>
      </c>
      <c r="K107" s="115">
        <v>60657</v>
      </c>
      <c r="L107" s="116">
        <f t="shared" si="19"/>
        <v>-0.34838377002159271</v>
      </c>
      <c r="M107" s="115"/>
      <c r="N107" s="116" t="s">
        <v>223</v>
      </c>
      <c r="O107" s="116" t="s">
        <v>223</v>
      </c>
    </row>
    <row r="108" spans="2:15" x14ac:dyDescent="0.25">
      <c r="B108" s="114" t="s">
        <v>93</v>
      </c>
      <c r="C108" s="115">
        <v>55385</v>
      </c>
      <c r="D108" s="116">
        <v>-3.5843604205835211E-2</v>
      </c>
      <c r="E108" s="115">
        <v>52912</v>
      </c>
      <c r="F108" s="116">
        <f t="shared" si="16"/>
        <v>-4.4651078811952738E-2</v>
      </c>
      <c r="G108" s="115">
        <v>54232</v>
      </c>
      <c r="H108" s="116">
        <f t="shared" si="17"/>
        <v>2.4947081947384264E-2</v>
      </c>
      <c r="I108" s="115">
        <v>88224</v>
      </c>
      <c r="J108" s="116">
        <f t="shared" si="18"/>
        <v>0.62678861188965929</v>
      </c>
      <c r="K108" s="115">
        <v>56527</v>
      </c>
      <c r="L108" s="116">
        <f t="shared" si="19"/>
        <v>-0.35927865433442152</v>
      </c>
      <c r="M108" s="115"/>
      <c r="N108" s="116" t="s">
        <v>223</v>
      </c>
      <c r="O108" s="116" t="s">
        <v>223</v>
      </c>
    </row>
    <row r="109" spans="2:15" ht="15.75" x14ac:dyDescent="0.25">
      <c r="B109" s="117" t="s">
        <v>30</v>
      </c>
      <c r="C109" s="118">
        <v>676089</v>
      </c>
      <c r="D109" s="119">
        <v>-8.7679218422135663E-2</v>
      </c>
      <c r="E109" s="118">
        <v>211176</v>
      </c>
      <c r="F109" s="119">
        <f t="shared" si="16"/>
        <v>-0.6876505903808523</v>
      </c>
      <c r="G109" s="118">
        <v>335618</v>
      </c>
      <c r="H109" s="119">
        <f t="shared" si="17"/>
        <v>0.58928097889911735</v>
      </c>
      <c r="I109" s="118">
        <v>895441</v>
      </c>
      <c r="J109" s="119">
        <f t="shared" si="18"/>
        <v>1.6680362793413939</v>
      </c>
      <c r="K109" s="118">
        <v>861482</v>
      </c>
      <c r="L109" s="119">
        <f t="shared" si="19"/>
        <v>-3.792433002286022E-2</v>
      </c>
      <c r="M109" s="118">
        <v>832620</v>
      </c>
      <c r="N109" s="119">
        <v>0.28244937943016635</v>
      </c>
      <c r="O109" s="119">
        <v>0.65660247469693012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  <c r="K112" s="120"/>
      <c r="N112" s="79"/>
      <c r="O112" s="79"/>
    </row>
    <row r="114" spans="1:16" ht="48.75" customHeight="1" thickBot="1" x14ac:dyDescent="0.3">
      <c r="B114" s="267" t="s">
        <v>272</v>
      </c>
      <c r="C114" s="267"/>
      <c r="D114" s="267"/>
      <c r="E114" s="267"/>
      <c r="F114" s="267"/>
      <c r="G114" s="267"/>
      <c r="H114" s="267"/>
      <c r="I114" s="267"/>
      <c r="J114" s="267"/>
      <c r="K114" s="267"/>
      <c r="L114" s="267"/>
      <c r="M114" s="267"/>
      <c r="N114" s="267"/>
      <c r="O114" s="267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89" t="s">
        <v>110</v>
      </c>
      <c r="D116" s="290"/>
      <c r="E116" s="290"/>
      <c r="F116" s="290"/>
      <c r="G116" s="290"/>
      <c r="H116" s="290"/>
      <c r="I116" s="290"/>
      <c r="J116" s="290"/>
      <c r="K116" s="290"/>
      <c r="L116" s="290"/>
      <c r="M116" s="290"/>
      <c r="N116" s="290"/>
      <c r="O116" s="291"/>
    </row>
    <row r="117" spans="1:16" ht="22.5" thickTop="1" thickBot="1" x14ac:dyDescent="0.3">
      <c r="B117" s="109"/>
      <c r="C117" s="292">
        <f>C7</f>
        <v>2019</v>
      </c>
      <c r="D117" s="293"/>
      <c r="E117" s="294">
        <v>2020</v>
      </c>
      <c r="F117" s="293"/>
      <c r="G117" s="294">
        <v>2021</v>
      </c>
      <c r="H117" s="293"/>
      <c r="I117" s="294">
        <v>2022</v>
      </c>
      <c r="J117" s="293"/>
      <c r="K117" s="294">
        <v>2023</v>
      </c>
      <c r="L117" s="293"/>
      <c r="M117" s="294">
        <v>2024</v>
      </c>
      <c r="N117" s="295"/>
      <c r="O117" s="296"/>
    </row>
    <row r="118" spans="1:16" ht="16.5" thickTop="1" thickBot="1" x14ac:dyDescent="0.3">
      <c r="B118" s="85"/>
      <c r="C118" s="111" t="s">
        <v>69</v>
      </c>
      <c r="D118" s="112" t="str">
        <f>CONCATENATE("var. ",RIGHT(C117,2),"/",RIGHT(C117-1,2))</f>
        <v>var. 19/18</v>
      </c>
      <c r="E118" s="113" t="s">
        <v>69</v>
      </c>
      <c r="F118" s="112" t="str">
        <f>CONCATENATE("var. ",RIGHT(E117,2),"/",RIGHT(E117-1,2))</f>
        <v>var. 20/19</v>
      </c>
      <c r="G118" s="113" t="s">
        <v>69</v>
      </c>
      <c r="H118" s="112" t="str">
        <f>CONCATENATE("var. ",RIGHT(G117,2),"/",RIGHT(G117-1,2))</f>
        <v>var. 21/20</v>
      </c>
      <c r="I118" s="113" t="s">
        <v>69</v>
      </c>
      <c r="J118" s="112" t="s">
        <v>136</v>
      </c>
      <c r="K118" s="113" t="s">
        <v>69</v>
      </c>
      <c r="L118" s="112" t="s">
        <v>243</v>
      </c>
      <c r="M118" s="113" t="s">
        <v>69</v>
      </c>
      <c r="N118" s="112" t="s">
        <v>267</v>
      </c>
      <c r="O118" s="112" t="s">
        <v>268</v>
      </c>
    </row>
    <row r="119" spans="1:16" x14ac:dyDescent="0.25">
      <c r="B119" s="114" t="s">
        <v>71</v>
      </c>
      <c r="C119" s="115">
        <v>23997</v>
      </c>
      <c r="D119" s="116">
        <v>-6.4043059401692748E-2</v>
      </c>
      <c r="E119" s="115">
        <v>17460</v>
      </c>
      <c r="F119" s="116">
        <f t="shared" ref="F119:F131" si="20">IFERROR(E119/C119-1,"-")</f>
        <v>-0.27240905113139147</v>
      </c>
      <c r="G119" s="115">
        <v>147</v>
      </c>
      <c r="H119" s="116">
        <f t="shared" ref="H119:H131" si="21">IFERROR(G119/E119-1,"-")</f>
        <v>-0.99158075601374573</v>
      </c>
      <c r="I119" s="115">
        <v>14615</v>
      </c>
      <c r="J119" s="116">
        <f t="shared" ref="J119:J131" si="22">IFERROR(I119/G119-1,"-")</f>
        <v>98.421768707482997</v>
      </c>
      <c r="K119" s="115">
        <v>33856</v>
      </c>
      <c r="L119" s="116">
        <f t="shared" ref="L119:L131" si="23">IFERROR(K119/I119-1,"-")</f>
        <v>1.3165241190557646</v>
      </c>
      <c r="M119" s="115">
        <v>34817</v>
      </c>
      <c r="N119" s="116">
        <v>2.8384924385633337E-2</v>
      </c>
      <c r="O119" s="116">
        <v>0.45088969454515149</v>
      </c>
    </row>
    <row r="120" spans="1:16" x14ac:dyDescent="0.25">
      <c r="B120" s="114" t="s">
        <v>73</v>
      </c>
      <c r="C120" s="115">
        <v>26467</v>
      </c>
      <c r="D120" s="116">
        <v>-0.23903855553319342</v>
      </c>
      <c r="E120" s="115">
        <v>22452</v>
      </c>
      <c r="F120" s="116">
        <f t="shared" si="20"/>
        <v>-0.15169834133071369</v>
      </c>
      <c r="G120" s="115">
        <v>105</v>
      </c>
      <c r="H120" s="116">
        <f t="shared" si="21"/>
        <v>-0.99532335649385351</v>
      </c>
      <c r="I120" s="115">
        <v>17812</v>
      </c>
      <c r="J120" s="116">
        <f t="shared" si="22"/>
        <v>168.63809523809525</v>
      </c>
      <c r="K120" s="115">
        <v>34864</v>
      </c>
      <c r="L120" s="116">
        <f t="shared" si="23"/>
        <v>0.95733213563889508</v>
      </c>
      <c r="M120" s="115">
        <v>37890</v>
      </c>
      <c r="N120" s="116">
        <v>8.679440110142278E-2</v>
      </c>
      <c r="O120" s="116">
        <v>0.43159406052820493</v>
      </c>
    </row>
    <row r="121" spans="1:16" x14ac:dyDescent="0.25">
      <c r="B121" s="114" t="s">
        <v>75</v>
      </c>
      <c r="C121" s="115">
        <v>22003</v>
      </c>
      <c r="D121" s="116">
        <v>-0.31748247409888952</v>
      </c>
      <c r="E121" s="115">
        <v>8682</v>
      </c>
      <c r="F121" s="116">
        <f t="shared" si="20"/>
        <v>-0.60541744307594425</v>
      </c>
      <c r="G121" s="115">
        <v>93</v>
      </c>
      <c r="H121" s="116">
        <f t="shared" si="21"/>
        <v>-0.9892881824464409</v>
      </c>
      <c r="I121" s="115">
        <v>27034</v>
      </c>
      <c r="J121" s="116">
        <f t="shared" si="22"/>
        <v>289.68817204301075</v>
      </c>
      <c r="K121" s="115">
        <v>37980</v>
      </c>
      <c r="L121" s="116">
        <f t="shared" si="23"/>
        <v>0.40489753643559956</v>
      </c>
      <c r="M121" s="115">
        <v>34272</v>
      </c>
      <c r="N121" s="116">
        <v>-9.7630331753554511E-2</v>
      </c>
      <c r="O121" s="116">
        <v>0.55760578102985958</v>
      </c>
    </row>
    <row r="122" spans="1:16" x14ac:dyDescent="0.25">
      <c r="B122" s="114" t="s">
        <v>77</v>
      </c>
      <c r="C122" s="115">
        <v>35632</v>
      </c>
      <c r="D122" s="116">
        <v>-6.0387110384473419E-2</v>
      </c>
      <c r="E122" s="115">
        <v>0</v>
      </c>
      <c r="F122" s="116">
        <f t="shared" si="20"/>
        <v>-1</v>
      </c>
      <c r="G122" s="115">
        <v>4453</v>
      </c>
      <c r="H122" s="116" t="str">
        <f t="shared" si="21"/>
        <v>-</v>
      </c>
      <c r="I122" s="115">
        <v>36473</v>
      </c>
      <c r="J122" s="116">
        <f t="shared" si="22"/>
        <v>7.190657983381989</v>
      </c>
      <c r="K122" s="115">
        <v>32413</v>
      </c>
      <c r="L122" s="116">
        <f t="shared" si="23"/>
        <v>-0.11131521947742162</v>
      </c>
      <c r="M122" s="115">
        <v>40796</v>
      </c>
      <c r="N122" s="116">
        <v>0.25863079628544106</v>
      </c>
      <c r="O122" s="116">
        <v>0.1449259092950157</v>
      </c>
    </row>
    <row r="123" spans="1:16" x14ac:dyDescent="0.25">
      <c r="B123" s="114" t="s">
        <v>79</v>
      </c>
      <c r="C123" s="115">
        <v>19341</v>
      </c>
      <c r="D123" s="116">
        <v>-0.14556458738292988</v>
      </c>
      <c r="E123" s="115">
        <v>0</v>
      </c>
      <c r="F123" s="116">
        <f t="shared" si="20"/>
        <v>-1</v>
      </c>
      <c r="G123" s="115">
        <v>4781</v>
      </c>
      <c r="H123" s="116" t="str">
        <f t="shared" si="21"/>
        <v>-</v>
      </c>
      <c r="I123" s="115">
        <v>17702</v>
      </c>
      <c r="J123" s="116">
        <f t="shared" si="22"/>
        <v>2.7025726835390085</v>
      </c>
      <c r="K123" s="115">
        <v>14386</v>
      </c>
      <c r="L123" s="116">
        <f t="shared" si="23"/>
        <v>-0.18732346627499719</v>
      </c>
      <c r="M123" s="115">
        <v>34295</v>
      </c>
      <c r="N123" s="116">
        <v>1.3839149172806895</v>
      </c>
      <c r="O123" s="116">
        <v>0.77317615428364617</v>
      </c>
    </row>
    <row r="124" spans="1:16" x14ac:dyDescent="0.25">
      <c r="B124" s="114" t="s">
        <v>81</v>
      </c>
      <c r="C124" s="115">
        <v>18937</v>
      </c>
      <c r="D124" s="116">
        <v>-0.13430857142857144</v>
      </c>
      <c r="E124" s="115">
        <v>0</v>
      </c>
      <c r="F124" s="116">
        <f t="shared" si="20"/>
        <v>-1</v>
      </c>
      <c r="G124" s="115">
        <v>2152</v>
      </c>
      <c r="H124" s="116" t="str">
        <f t="shared" si="21"/>
        <v>-</v>
      </c>
      <c r="I124" s="115">
        <v>19904</v>
      </c>
      <c r="J124" s="116">
        <f t="shared" si="22"/>
        <v>8.2490706319702607</v>
      </c>
      <c r="K124" s="115">
        <v>10307</v>
      </c>
      <c r="L124" s="116">
        <f t="shared" si="23"/>
        <v>-0.48216438906752412</v>
      </c>
      <c r="M124" s="115">
        <v>27425</v>
      </c>
      <c r="N124" s="116">
        <v>1.6608130396817695</v>
      </c>
      <c r="O124" s="116">
        <v>0.44822305539420193</v>
      </c>
    </row>
    <row r="125" spans="1:16" x14ac:dyDescent="0.25">
      <c r="B125" s="114" t="s">
        <v>83</v>
      </c>
      <c r="C125" s="115">
        <v>23576</v>
      </c>
      <c r="D125" s="116">
        <v>-0.13272513243084172</v>
      </c>
      <c r="E125" s="115">
        <v>0</v>
      </c>
      <c r="F125" s="116">
        <f t="shared" si="20"/>
        <v>-1</v>
      </c>
      <c r="G125" s="115">
        <v>0</v>
      </c>
      <c r="H125" s="116" t="str">
        <f t="shared" si="21"/>
        <v>-</v>
      </c>
      <c r="I125" s="115">
        <v>55357</v>
      </c>
      <c r="J125" s="116" t="str">
        <f t="shared" si="22"/>
        <v>-</v>
      </c>
      <c r="K125" s="115">
        <v>37244</v>
      </c>
      <c r="L125" s="116">
        <f t="shared" si="23"/>
        <v>-0.3272034250410969</v>
      </c>
      <c r="M125" s="115">
        <v>46489</v>
      </c>
      <c r="N125" s="116">
        <v>0.24822790248093662</v>
      </c>
      <c r="O125" s="116">
        <v>0.9718781812012216</v>
      </c>
    </row>
    <row r="126" spans="1:16" x14ac:dyDescent="0.25">
      <c r="B126" s="114" t="s">
        <v>85</v>
      </c>
      <c r="C126" s="115">
        <v>30809</v>
      </c>
      <c r="D126" s="116">
        <v>1.7268705012216889E-2</v>
      </c>
      <c r="E126" s="115">
        <v>23</v>
      </c>
      <c r="F126" s="116">
        <f t="shared" si="20"/>
        <v>-0.99925346489662115</v>
      </c>
      <c r="G126" s="115">
        <v>514</v>
      </c>
      <c r="H126" s="116">
        <f t="shared" si="21"/>
        <v>21.347826086956523</v>
      </c>
      <c r="I126" s="115">
        <v>79516</v>
      </c>
      <c r="J126" s="116">
        <f t="shared" si="22"/>
        <v>153.70038910505838</v>
      </c>
      <c r="K126" s="115">
        <v>27254</v>
      </c>
      <c r="L126" s="116">
        <f t="shared" si="23"/>
        <v>-0.65725137079329943</v>
      </c>
      <c r="M126" s="115">
        <v>71431</v>
      </c>
      <c r="N126" s="116">
        <v>1.6209363763117342</v>
      </c>
      <c r="O126" s="116">
        <v>1.3185108247589992</v>
      </c>
    </row>
    <row r="127" spans="1:16" x14ac:dyDescent="0.25">
      <c r="B127" s="114" t="s">
        <v>87</v>
      </c>
      <c r="C127" s="115">
        <v>16492</v>
      </c>
      <c r="D127" s="116">
        <v>-0.12819157371676271</v>
      </c>
      <c r="E127" s="115">
        <v>1405</v>
      </c>
      <c r="F127" s="116">
        <f t="shared" si="20"/>
        <v>-0.91480717923841859</v>
      </c>
      <c r="G127" s="115">
        <v>14285</v>
      </c>
      <c r="H127" s="116">
        <f t="shared" si="21"/>
        <v>9.167259786476869</v>
      </c>
      <c r="I127" s="115">
        <v>31051</v>
      </c>
      <c r="J127" s="116">
        <f t="shared" si="22"/>
        <v>1.1736786839341966</v>
      </c>
      <c r="K127" s="115">
        <v>16616</v>
      </c>
      <c r="L127" s="116">
        <f t="shared" si="23"/>
        <v>-0.46488035812051143</v>
      </c>
      <c r="M127" s="115">
        <v>28214</v>
      </c>
      <c r="N127" s="116">
        <v>0.69800192585459797</v>
      </c>
      <c r="O127" s="116">
        <v>0.71076885762794073</v>
      </c>
    </row>
    <row r="128" spans="1:16" x14ac:dyDescent="0.25">
      <c r="A128" s="120"/>
      <c r="B128" s="114" t="s">
        <v>89</v>
      </c>
      <c r="C128" s="115">
        <v>24965</v>
      </c>
      <c r="D128" s="116">
        <v>-0.25155893992085387</v>
      </c>
      <c r="E128" s="115">
        <v>2369</v>
      </c>
      <c r="F128" s="116">
        <f t="shared" si="20"/>
        <v>-0.90510715001001407</v>
      </c>
      <c r="G128" s="115">
        <v>30110</v>
      </c>
      <c r="H128" s="116">
        <f t="shared" si="21"/>
        <v>11.710004221190376</v>
      </c>
      <c r="I128" s="115">
        <v>40031</v>
      </c>
      <c r="J128" s="116">
        <f t="shared" si="22"/>
        <v>0.32949186316838253</v>
      </c>
      <c r="K128" s="115">
        <v>26963</v>
      </c>
      <c r="L128" s="116">
        <f t="shared" si="23"/>
        <v>-0.32644700357223155</v>
      </c>
      <c r="M128" s="115"/>
      <c r="N128" s="116" t="s">
        <v>223</v>
      </c>
      <c r="O128" s="116" t="s">
        <v>223</v>
      </c>
    </row>
    <row r="129" spans="2:16" x14ac:dyDescent="0.25">
      <c r="B129" s="114" t="s">
        <v>91</v>
      </c>
      <c r="C129" s="115">
        <v>19942</v>
      </c>
      <c r="D129" s="116">
        <v>-0.23024665148415491</v>
      </c>
      <c r="E129" s="115">
        <v>4366</v>
      </c>
      <c r="F129" s="116">
        <f t="shared" si="20"/>
        <v>-0.78106508875739644</v>
      </c>
      <c r="G129" s="115">
        <v>17808</v>
      </c>
      <c r="H129" s="116">
        <f t="shared" si="21"/>
        <v>3.0787906550618418</v>
      </c>
      <c r="I129" s="115">
        <v>30508</v>
      </c>
      <c r="J129" s="116">
        <f t="shared" si="22"/>
        <v>0.71316262353998194</v>
      </c>
      <c r="K129" s="115">
        <v>26952</v>
      </c>
      <c r="L129" s="116">
        <f t="shared" si="23"/>
        <v>-0.11655959092696999</v>
      </c>
      <c r="M129" s="115"/>
      <c r="N129" s="116" t="s">
        <v>223</v>
      </c>
      <c r="O129" s="116" t="s">
        <v>223</v>
      </c>
    </row>
    <row r="130" spans="2:16" x14ac:dyDescent="0.25">
      <c r="B130" s="114" t="s">
        <v>93</v>
      </c>
      <c r="C130" s="115">
        <v>24154</v>
      </c>
      <c r="D130" s="116">
        <v>-5.9936171868918864E-2</v>
      </c>
      <c r="E130" s="115">
        <v>35775</v>
      </c>
      <c r="F130" s="116">
        <f t="shared" si="20"/>
        <v>0.48112113935580036</v>
      </c>
      <c r="G130" s="115">
        <v>10966</v>
      </c>
      <c r="H130" s="116">
        <f t="shared" si="21"/>
        <v>-0.69347309573724669</v>
      </c>
      <c r="I130" s="115">
        <v>29417</v>
      </c>
      <c r="J130" s="116">
        <f t="shared" si="22"/>
        <v>1.6825642896224693</v>
      </c>
      <c r="K130" s="115">
        <v>25945</v>
      </c>
      <c r="L130" s="116">
        <f t="shared" si="23"/>
        <v>-0.11802699119556714</v>
      </c>
      <c r="M130" s="115"/>
      <c r="N130" s="116" t="s">
        <v>223</v>
      </c>
      <c r="O130" s="116" t="s">
        <v>223</v>
      </c>
    </row>
    <row r="131" spans="2:16" ht="15.75" x14ac:dyDescent="0.25">
      <c r="B131" s="117" t="s">
        <v>30</v>
      </c>
      <c r="C131" s="118">
        <v>286315</v>
      </c>
      <c r="D131" s="119">
        <v>-0.14897379880214601</v>
      </c>
      <c r="E131" s="118">
        <v>94120</v>
      </c>
      <c r="F131" s="119">
        <f t="shared" si="20"/>
        <v>-0.67127115240207469</v>
      </c>
      <c r="G131" s="118">
        <v>85414</v>
      </c>
      <c r="H131" s="119">
        <f t="shared" si="21"/>
        <v>-9.2498937526561797E-2</v>
      </c>
      <c r="I131" s="118">
        <v>399420</v>
      </c>
      <c r="J131" s="119">
        <f t="shared" si="22"/>
        <v>3.6762825766267824</v>
      </c>
      <c r="K131" s="118">
        <v>324780</v>
      </c>
      <c r="L131" s="119">
        <f t="shared" si="23"/>
        <v>-0.18687096289619953</v>
      </c>
      <c r="M131" s="118">
        <v>355629</v>
      </c>
      <c r="N131" s="119">
        <v>0.45202106810387055</v>
      </c>
      <c r="O131" s="119">
        <v>0.63692728327211467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C134" s="120"/>
      <c r="K134" s="120"/>
      <c r="N134" s="79"/>
      <c r="O134" s="79"/>
    </row>
    <row r="136" spans="2:16" ht="48.75" customHeight="1" thickBot="1" x14ac:dyDescent="0.3">
      <c r="B136" s="267" t="s">
        <v>273</v>
      </c>
      <c r="C136" s="267"/>
      <c r="D136" s="267"/>
      <c r="E136" s="267"/>
      <c r="F136" s="267"/>
      <c r="G136" s="267"/>
      <c r="H136" s="267"/>
      <c r="I136" s="267"/>
      <c r="J136" s="267"/>
      <c r="K136" s="267"/>
      <c r="L136" s="267"/>
      <c r="M136" s="267"/>
      <c r="N136" s="267"/>
      <c r="O136" s="267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89" t="s">
        <v>113</v>
      </c>
      <c r="D138" s="290"/>
      <c r="E138" s="290"/>
      <c r="F138" s="290"/>
      <c r="G138" s="290"/>
      <c r="H138" s="290"/>
      <c r="I138" s="290"/>
      <c r="J138" s="290"/>
      <c r="K138" s="290"/>
      <c r="L138" s="290"/>
      <c r="M138" s="290"/>
      <c r="N138" s="290"/>
      <c r="O138" s="291"/>
    </row>
    <row r="139" spans="2:16" ht="22.5" thickTop="1" thickBot="1" x14ac:dyDescent="0.3">
      <c r="B139" s="109"/>
      <c r="C139" s="292">
        <f>C7</f>
        <v>2019</v>
      </c>
      <c r="D139" s="293"/>
      <c r="E139" s="294">
        <v>2020</v>
      </c>
      <c r="F139" s="293"/>
      <c r="G139" s="294">
        <v>2021</v>
      </c>
      <c r="H139" s="293"/>
      <c r="I139" s="294">
        <v>2022</v>
      </c>
      <c r="J139" s="293"/>
      <c r="K139" s="294">
        <v>2023</v>
      </c>
      <c r="L139" s="293"/>
      <c r="M139" s="294">
        <v>2024</v>
      </c>
      <c r="N139" s="295"/>
      <c r="O139" s="296"/>
    </row>
    <row r="140" spans="2:16" ht="16.5" thickTop="1" thickBot="1" x14ac:dyDescent="0.3">
      <c r="B140" s="85"/>
      <c r="C140" s="111" t="s">
        <v>69</v>
      </c>
      <c r="D140" s="112" t="str">
        <f>CONCATENATE("var. ",RIGHT(C139,2),"/",RIGHT(C139-1,2))</f>
        <v>var. 19/18</v>
      </c>
      <c r="E140" s="113" t="s">
        <v>69</v>
      </c>
      <c r="F140" s="112" t="str">
        <f>CONCATENATE("var. ",RIGHT(E139,2),"/",RIGHT(E139-1,2))</f>
        <v>var. 20/19</v>
      </c>
      <c r="G140" s="113" t="s">
        <v>69</v>
      </c>
      <c r="H140" s="112" t="str">
        <f>CONCATENATE("var. ",RIGHT(G139,2),"/",RIGHT(G139-1,2))</f>
        <v>var. 21/20</v>
      </c>
      <c r="I140" s="113" t="s">
        <v>69</v>
      </c>
      <c r="J140" s="112" t="s">
        <v>136</v>
      </c>
      <c r="K140" s="113" t="s">
        <v>69</v>
      </c>
      <c r="L140" s="112" t="s">
        <v>243</v>
      </c>
      <c r="M140" s="113" t="s">
        <v>69</v>
      </c>
      <c r="N140" s="112" t="s">
        <v>267</v>
      </c>
      <c r="O140" s="112" t="s">
        <v>268</v>
      </c>
    </row>
    <row r="141" spans="2:16" x14ac:dyDescent="0.25">
      <c r="B141" s="114" t="s">
        <v>71</v>
      </c>
      <c r="C141" s="115">
        <v>8754</v>
      </c>
      <c r="D141" s="116">
        <v>-0.26652702136573103</v>
      </c>
      <c r="E141" s="115">
        <v>6651</v>
      </c>
      <c r="F141" s="116">
        <f t="shared" ref="F141:F153" si="24">IFERROR(E141/C141-1,"-")</f>
        <v>-0.24023303632625082</v>
      </c>
      <c r="G141" s="115">
        <v>1087</v>
      </c>
      <c r="H141" s="116">
        <f t="shared" ref="H141:H153" si="25">IFERROR(G141/E141-1,"-")</f>
        <v>-0.83656592993534806</v>
      </c>
      <c r="I141" s="115">
        <v>2969</v>
      </c>
      <c r="J141" s="116">
        <f t="shared" ref="J141:J153" si="26">IFERROR(I141/G141-1,"-")</f>
        <v>1.7313707451701932</v>
      </c>
      <c r="K141" s="115">
        <v>7290</v>
      </c>
      <c r="L141" s="116">
        <f t="shared" ref="L141:L153" si="27">IFERROR(K141/I141-1,"-")</f>
        <v>1.4553721791849106</v>
      </c>
      <c r="M141" s="115">
        <v>8477</v>
      </c>
      <c r="N141" s="116">
        <v>0.16282578875171461</v>
      </c>
      <c r="O141" s="116">
        <v>-3.1642677633082039E-2</v>
      </c>
    </row>
    <row r="142" spans="2:16" x14ac:dyDescent="0.25">
      <c r="B142" s="114" t="s">
        <v>73</v>
      </c>
      <c r="C142" s="115">
        <v>9269</v>
      </c>
      <c r="D142" s="116">
        <v>-0.18885096700796355</v>
      </c>
      <c r="E142" s="115">
        <v>6462</v>
      </c>
      <c r="F142" s="116">
        <f t="shared" si="24"/>
        <v>-0.30283741503937855</v>
      </c>
      <c r="G142" s="115">
        <v>3967</v>
      </c>
      <c r="H142" s="116">
        <f t="shared" si="25"/>
        <v>-0.38610337356855462</v>
      </c>
      <c r="I142" s="115">
        <v>7286</v>
      </c>
      <c r="J142" s="116">
        <f t="shared" si="26"/>
        <v>0.83665238215276028</v>
      </c>
      <c r="K142" s="115">
        <v>8763</v>
      </c>
      <c r="L142" s="116">
        <f t="shared" si="27"/>
        <v>0.20271754048860835</v>
      </c>
      <c r="M142" s="115">
        <v>10131</v>
      </c>
      <c r="N142" s="116">
        <v>0.15611092091749401</v>
      </c>
      <c r="O142" s="116">
        <v>9.2998165929442322E-2</v>
      </c>
    </row>
    <row r="143" spans="2:16" x14ac:dyDescent="0.25">
      <c r="B143" s="114" t="s">
        <v>75</v>
      </c>
      <c r="C143" s="115">
        <v>9148</v>
      </c>
      <c r="D143" s="116">
        <v>-0.22566446588792954</v>
      </c>
      <c r="E143" s="115">
        <v>3878</v>
      </c>
      <c r="F143" s="116">
        <f t="shared" si="24"/>
        <v>-0.57608220376038477</v>
      </c>
      <c r="G143" s="115">
        <v>4489</v>
      </c>
      <c r="H143" s="116">
        <f t="shared" si="25"/>
        <v>0.1575554409489428</v>
      </c>
      <c r="I143" s="115">
        <v>12172</v>
      </c>
      <c r="J143" s="116">
        <f t="shared" si="26"/>
        <v>1.7115170416573848</v>
      </c>
      <c r="K143" s="115">
        <v>6069</v>
      </c>
      <c r="L143" s="116">
        <f t="shared" si="27"/>
        <v>-0.50139664804469275</v>
      </c>
      <c r="M143" s="115">
        <v>10656</v>
      </c>
      <c r="N143" s="116">
        <v>0.75580820563519535</v>
      </c>
      <c r="O143" s="116">
        <v>0.16484477481416704</v>
      </c>
    </row>
    <row r="144" spans="2:16" x14ac:dyDescent="0.25">
      <c r="B144" s="114" t="s">
        <v>77</v>
      </c>
      <c r="C144" s="115">
        <v>7080</v>
      </c>
      <c r="D144" s="116">
        <v>-0.18074519787086318</v>
      </c>
      <c r="E144" s="115">
        <v>0</v>
      </c>
      <c r="F144" s="116">
        <f t="shared" si="24"/>
        <v>-1</v>
      </c>
      <c r="G144" s="115">
        <v>4136</v>
      </c>
      <c r="H144" s="116" t="str">
        <f t="shared" si="25"/>
        <v>-</v>
      </c>
      <c r="I144" s="115">
        <v>8715</v>
      </c>
      <c r="J144" s="116">
        <f t="shared" si="26"/>
        <v>1.1071083172147</v>
      </c>
      <c r="K144" s="115">
        <v>6686</v>
      </c>
      <c r="L144" s="116">
        <f t="shared" si="27"/>
        <v>-0.23281698221457259</v>
      </c>
      <c r="M144" s="115">
        <v>4755</v>
      </c>
      <c r="N144" s="116">
        <v>-0.28881244391265326</v>
      </c>
      <c r="O144" s="116">
        <v>-0.32838983050847459</v>
      </c>
    </row>
    <row r="145" spans="1:16" x14ac:dyDescent="0.25">
      <c r="B145" s="114" t="s">
        <v>79</v>
      </c>
      <c r="C145" s="115">
        <v>6466</v>
      </c>
      <c r="D145" s="116">
        <v>-0.1183528770111808</v>
      </c>
      <c r="E145" s="115">
        <v>0</v>
      </c>
      <c r="F145" s="116">
        <f t="shared" si="24"/>
        <v>-1</v>
      </c>
      <c r="G145" s="115">
        <v>3985</v>
      </c>
      <c r="H145" s="116" t="str">
        <f t="shared" si="25"/>
        <v>-</v>
      </c>
      <c r="I145" s="115">
        <v>3126</v>
      </c>
      <c r="J145" s="116">
        <f t="shared" si="26"/>
        <v>-0.21555834378920957</v>
      </c>
      <c r="K145" s="115">
        <v>2920</v>
      </c>
      <c r="L145" s="116">
        <f t="shared" si="27"/>
        <v>-6.5898912348048677E-2</v>
      </c>
      <c r="M145" s="115">
        <v>3337</v>
      </c>
      <c r="N145" s="116">
        <v>0.14280821917808217</v>
      </c>
      <c r="O145" s="116">
        <v>-0.4839158676152181</v>
      </c>
    </row>
    <row r="146" spans="1:16" x14ac:dyDescent="0.25">
      <c r="B146" s="114" t="s">
        <v>81</v>
      </c>
      <c r="C146" s="115">
        <v>6152</v>
      </c>
      <c r="D146" s="116">
        <v>3.7261844545607881E-2</v>
      </c>
      <c r="E146" s="115">
        <v>0</v>
      </c>
      <c r="F146" s="116">
        <f t="shared" si="24"/>
        <v>-1</v>
      </c>
      <c r="G146" s="115">
        <v>1408</v>
      </c>
      <c r="H146" s="116" t="str">
        <f t="shared" si="25"/>
        <v>-</v>
      </c>
      <c r="I146" s="115">
        <v>3591</v>
      </c>
      <c r="J146" s="116">
        <f t="shared" si="26"/>
        <v>1.5504261363636362</v>
      </c>
      <c r="K146" s="115">
        <v>10666</v>
      </c>
      <c r="L146" s="116">
        <f t="shared" si="27"/>
        <v>1.9702032859927598</v>
      </c>
      <c r="M146" s="115">
        <v>2892</v>
      </c>
      <c r="N146" s="116">
        <v>-0.72885805362835177</v>
      </c>
      <c r="O146" s="116">
        <v>-0.52990897269180759</v>
      </c>
    </row>
    <row r="147" spans="1:16" x14ac:dyDescent="0.25">
      <c r="B147" s="114" t="s">
        <v>83</v>
      </c>
      <c r="C147" s="115">
        <v>5273</v>
      </c>
      <c r="D147" s="116">
        <v>-0.29646430953969316</v>
      </c>
      <c r="E147" s="115">
        <v>0</v>
      </c>
      <c r="F147" s="116">
        <f t="shared" si="24"/>
        <v>-1</v>
      </c>
      <c r="G147" s="115">
        <v>256</v>
      </c>
      <c r="H147" s="116" t="str">
        <f t="shared" si="25"/>
        <v>-</v>
      </c>
      <c r="I147" s="115">
        <v>1577</v>
      </c>
      <c r="J147" s="116">
        <f t="shared" si="26"/>
        <v>5.16015625</v>
      </c>
      <c r="K147" s="115">
        <v>4584</v>
      </c>
      <c r="L147" s="116">
        <f t="shared" si="27"/>
        <v>1.9067850348763473</v>
      </c>
      <c r="M147" s="115">
        <v>4680</v>
      </c>
      <c r="N147" s="116">
        <v>2.0942408376963373E-2</v>
      </c>
      <c r="O147" s="116">
        <v>-0.11245970036032615</v>
      </c>
    </row>
    <row r="148" spans="1:16" x14ac:dyDescent="0.25">
      <c r="B148" s="114" t="s">
        <v>85</v>
      </c>
      <c r="C148" s="115">
        <v>5599</v>
      </c>
      <c r="D148" s="116">
        <v>-0.26212440695835526</v>
      </c>
      <c r="E148" s="115">
        <v>2866</v>
      </c>
      <c r="F148" s="116">
        <f t="shared" si="24"/>
        <v>-0.48812287908555096</v>
      </c>
      <c r="G148" s="115">
        <v>479</v>
      </c>
      <c r="H148" s="116">
        <f t="shared" si="25"/>
        <v>-0.83286810886252616</v>
      </c>
      <c r="I148" s="115">
        <v>1422</v>
      </c>
      <c r="J148" s="116">
        <f t="shared" si="26"/>
        <v>1.9686847599164925</v>
      </c>
      <c r="K148" s="115">
        <v>4882</v>
      </c>
      <c r="L148" s="116">
        <f t="shared" si="27"/>
        <v>2.4331926863572435</v>
      </c>
      <c r="M148" s="115">
        <v>3525</v>
      </c>
      <c r="N148" s="116">
        <v>-0.27795985251945921</v>
      </c>
      <c r="O148" s="116">
        <v>-0.37042328987319162</v>
      </c>
    </row>
    <row r="149" spans="1:16" x14ac:dyDescent="0.25">
      <c r="B149" s="114" t="s">
        <v>87</v>
      </c>
      <c r="C149" s="115">
        <v>9196</v>
      </c>
      <c r="D149" s="116">
        <v>-0.16240094726295651</v>
      </c>
      <c r="E149" s="115">
        <v>829</v>
      </c>
      <c r="F149" s="116">
        <f t="shared" si="24"/>
        <v>-0.9098521096128751</v>
      </c>
      <c r="G149" s="115">
        <v>3857</v>
      </c>
      <c r="H149" s="116">
        <f t="shared" si="25"/>
        <v>3.6525934861278646</v>
      </c>
      <c r="I149" s="115">
        <v>2175</v>
      </c>
      <c r="J149" s="116">
        <f t="shared" si="26"/>
        <v>-0.43609022556390975</v>
      </c>
      <c r="K149" s="115">
        <v>3872</v>
      </c>
      <c r="L149" s="116">
        <f t="shared" si="27"/>
        <v>0.78022988505747137</v>
      </c>
      <c r="M149" s="115">
        <v>3058</v>
      </c>
      <c r="N149" s="116">
        <v>-0.21022727272727271</v>
      </c>
      <c r="O149" s="116">
        <v>-0.66746411483253587</v>
      </c>
    </row>
    <row r="150" spans="1:16" x14ac:dyDescent="0.25">
      <c r="A150" s="120"/>
      <c r="B150" s="114" t="s">
        <v>89</v>
      </c>
      <c r="C150" s="115">
        <v>10098</v>
      </c>
      <c r="D150" s="116">
        <v>-0.25222156398104267</v>
      </c>
      <c r="E150" s="115">
        <v>598</v>
      </c>
      <c r="F150" s="116">
        <f t="shared" si="24"/>
        <v>-0.94078035254505843</v>
      </c>
      <c r="G150" s="115">
        <v>6530</v>
      </c>
      <c r="H150" s="116">
        <f t="shared" si="25"/>
        <v>9.919732441471572</v>
      </c>
      <c r="I150" s="115">
        <v>3026</v>
      </c>
      <c r="J150" s="116">
        <f t="shared" si="26"/>
        <v>-0.53660030627871369</v>
      </c>
      <c r="K150" s="115">
        <v>6685</v>
      </c>
      <c r="L150" s="116">
        <f t="shared" si="27"/>
        <v>1.2091870456047586</v>
      </c>
      <c r="M150" s="115"/>
      <c r="N150" s="116" t="s">
        <v>223</v>
      </c>
      <c r="O150" s="116" t="s">
        <v>223</v>
      </c>
    </row>
    <row r="151" spans="1:16" x14ac:dyDescent="0.25">
      <c r="B151" s="114" t="s">
        <v>91</v>
      </c>
      <c r="C151" s="115">
        <v>10588</v>
      </c>
      <c r="D151" s="116">
        <v>-0.18784996548285648</v>
      </c>
      <c r="E151" s="115">
        <v>2395</v>
      </c>
      <c r="F151" s="116">
        <f t="shared" si="24"/>
        <v>-0.77380052890064221</v>
      </c>
      <c r="G151" s="115">
        <v>3367</v>
      </c>
      <c r="H151" s="116">
        <f t="shared" si="25"/>
        <v>0.40584551148225478</v>
      </c>
      <c r="I151" s="115">
        <v>6875</v>
      </c>
      <c r="J151" s="116">
        <f t="shared" si="26"/>
        <v>1.0418770418770418</v>
      </c>
      <c r="K151" s="115">
        <v>14295</v>
      </c>
      <c r="L151" s="116">
        <f t="shared" si="27"/>
        <v>1.0792727272727274</v>
      </c>
      <c r="M151" s="115"/>
      <c r="N151" s="116" t="s">
        <v>223</v>
      </c>
      <c r="O151" s="116" t="s">
        <v>223</v>
      </c>
    </row>
    <row r="152" spans="1:16" x14ac:dyDescent="0.25">
      <c r="B152" s="114" t="s">
        <v>93</v>
      </c>
      <c r="C152" s="115">
        <v>6869</v>
      </c>
      <c r="D152" s="116">
        <v>-0.24937165337121625</v>
      </c>
      <c r="E152" s="115">
        <v>3201</v>
      </c>
      <c r="F152" s="116">
        <f t="shared" si="24"/>
        <v>-0.53399330324646965</v>
      </c>
      <c r="G152" s="115">
        <v>2579</v>
      </c>
      <c r="H152" s="116">
        <f t="shared" si="25"/>
        <v>-0.19431427678850355</v>
      </c>
      <c r="I152" s="115">
        <v>3771</v>
      </c>
      <c r="J152" s="116">
        <f t="shared" si="26"/>
        <v>0.46219464908879404</v>
      </c>
      <c r="K152" s="115">
        <v>8580</v>
      </c>
      <c r="L152" s="116">
        <f t="shared" si="27"/>
        <v>1.2752585521081943</v>
      </c>
      <c r="M152" s="115"/>
      <c r="N152" s="116" t="s">
        <v>223</v>
      </c>
      <c r="O152" s="116" t="s">
        <v>223</v>
      </c>
    </row>
    <row r="153" spans="1:16" ht="15.75" x14ac:dyDescent="0.25">
      <c r="B153" s="117" t="s">
        <v>30</v>
      </c>
      <c r="C153" s="118">
        <v>94492</v>
      </c>
      <c r="D153" s="119">
        <v>-0.204860439088836</v>
      </c>
      <c r="E153" s="118">
        <v>27344</v>
      </c>
      <c r="F153" s="119">
        <f t="shared" si="24"/>
        <v>-0.71062100495280023</v>
      </c>
      <c r="G153" s="118">
        <v>36140</v>
      </c>
      <c r="H153" s="119">
        <f t="shared" si="25"/>
        <v>0.32167934464599179</v>
      </c>
      <c r="I153" s="118">
        <v>56705</v>
      </c>
      <c r="J153" s="119">
        <f t="shared" si="26"/>
        <v>0.56903707802988368</v>
      </c>
      <c r="K153" s="118">
        <v>85292</v>
      </c>
      <c r="L153" s="119">
        <f t="shared" si="27"/>
        <v>0.50413543779208192</v>
      </c>
      <c r="M153" s="118">
        <v>51511</v>
      </c>
      <c r="N153" s="119">
        <v>-7.5737457833919497E-2</v>
      </c>
      <c r="O153" s="119">
        <v>-0.23045550293559613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C156" s="120"/>
      <c r="K156" s="120"/>
      <c r="N156" s="79"/>
      <c r="O156" s="79"/>
    </row>
    <row r="157" spans="1:16" x14ac:dyDescent="0.25">
      <c r="O157" s="122"/>
    </row>
    <row r="158" spans="1:16" ht="48.75" customHeight="1" thickBot="1" x14ac:dyDescent="0.3">
      <c r="B158" s="267" t="s">
        <v>274</v>
      </c>
      <c r="C158" s="267"/>
      <c r="D158" s="267"/>
      <c r="E158" s="267"/>
      <c r="F158" s="267"/>
      <c r="G158" s="267"/>
      <c r="H158" s="267"/>
      <c r="I158" s="267"/>
      <c r="J158" s="267"/>
      <c r="K158" s="267"/>
      <c r="L158" s="267"/>
      <c r="M158" s="267"/>
      <c r="N158" s="267"/>
      <c r="O158" s="267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89" t="s">
        <v>116</v>
      </c>
      <c r="D160" s="290"/>
      <c r="E160" s="290"/>
      <c r="F160" s="290"/>
      <c r="G160" s="290"/>
      <c r="H160" s="290"/>
      <c r="I160" s="290"/>
      <c r="J160" s="290"/>
      <c r="K160" s="290"/>
      <c r="L160" s="290"/>
      <c r="M160" s="290"/>
      <c r="N160" s="290"/>
      <c r="O160" s="291"/>
    </row>
    <row r="161" spans="2:15" ht="22.5" thickTop="1" thickBot="1" x14ac:dyDescent="0.3">
      <c r="B161" s="109"/>
      <c r="C161" s="292">
        <f>C7</f>
        <v>2019</v>
      </c>
      <c r="D161" s="293"/>
      <c r="E161" s="294">
        <v>2020</v>
      </c>
      <c r="F161" s="293"/>
      <c r="G161" s="294">
        <v>2021</v>
      </c>
      <c r="H161" s="293"/>
      <c r="I161" s="294">
        <v>2022</v>
      </c>
      <c r="J161" s="293"/>
      <c r="K161" s="294">
        <v>2023</v>
      </c>
      <c r="L161" s="293"/>
      <c r="M161" s="294">
        <v>2024</v>
      </c>
      <c r="N161" s="295"/>
      <c r="O161" s="296"/>
    </row>
    <row r="162" spans="2:15" ht="16.5" thickTop="1" thickBot="1" x14ac:dyDescent="0.3">
      <c r="B162" s="85"/>
      <c r="C162" s="111" t="s">
        <v>69</v>
      </c>
      <c r="D162" s="112" t="str">
        <f>CONCATENATE("var. ",RIGHT(C161,2),"/",RIGHT(C161-1,2))</f>
        <v>var. 19/18</v>
      </c>
      <c r="E162" s="113" t="s">
        <v>69</v>
      </c>
      <c r="F162" s="112" t="str">
        <f>CONCATENATE("var. ",RIGHT(E161,2),"/",RIGHT(E161-1,2))</f>
        <v>var. 20/19</v>
      </c>
      <c r="G162" s="113" t="s">
        <v>69</v>
      </c>
      <c r="H162" s="112" t="str">
        <f>CONCATENATE("var. ",RIGHT(G161,2),"/",RIGHT(G161-1,2))</f>
        <v>var. 21/20</v>
      </c>
      <c r="I162" s="113" t="s">
        <v>69</v>
      </c>
      <c r="J162" s="112" t="s">
        <v>136</v>
      </c>
      <c r="K162" s="113" t="s">
        <v>69</v>
      </c>
      <c r="L162" s="112" t="s">
        <v>243</v>
      </c>
      <c r="M162" s="113" t="s">
        <v>69</v>
      </c>
      <c r="N162" s="112" t="s">
        <v>267</v>
      </c>
      <c r="O162" s="112" t="s">
        <v>268</v>
      </c>
    </row>
    <row r="163" spans="2:15" x14ac:dyDescent="0.25">
      <c r="B163" s="114" t="s">
        <v>71</v>
      </c>
      <c r="C163" s="115">
        <v>5488</v>
      </c>
      <c r="D163" s="116">
        <v>0.82507482540738275</v>
      </c>
      <c r="E163" s="115">
        <v>7382</v>
      </c>
      <c r="F163" s="116">
        <f t="shared" ref="F163:F175" si="28">IFERROR(E163/C163-1,"-")</f>
        <v>0.34511661807580185</v>
      </c>
      <c r="G163" s="115">
        <v>227</v>
      </c>
      <c r="H163" s="116">
        <f t="shared" ref="H163:H175" si="29">IFERROR(G163/E163-1,"-")</f>
        <v>-0.96924952587374691</v>
      </c>
      <c r="I163" s="115">
        <v>7772</v>
      </c>
      <c r="J163" s="116">
        <f t="shared" ref="J163:J175" si="30">IFERROR(I163/G163-1,"-")</f>
        <v>33.237885462555063</v>
      </c>
      <c r="K163" s="115">
        <v>15720</v>
      </c>
      <c r="L163" s="116">
        <f t="shared" ref="L163:L175" si="31">IFERROR(K163/I163-1,"-")</f>
        <v>1.0226453937210498</v>
      </c>
      <c r="M163" s="115">
        <v>3290</v>
      </c>
      <c r="N163" s="116">
        <v>-0.79071246819338425</v>
      </c>
      <c r="O163" s="116">
        <v>-0.40051020408163263</v>
      </c>
    </row>
    <row r="164" spans="2:15" x14ac:dyDescent="0.25">
      <c r="B164" s="114" t="s">
        <v>73</v>
      </c>
      <c r="C164" s="115">
        <v>6513</v>
      </c>
      <c r="D164" s="116">
        <v>0.53971631205673765</v>
      </c>
      <c r="E164" s="115">
        <v>6883</v>
      </c>
      <c r="F164" s="116">
        <f t="shared" si="28"/>
        <v>5.680945800706283E-2</v>
      </c>
      <c r="G164" s="115">
        <v>991</v>
      </c>
      <c r="H164" s="116">
        <f t="shared" si="29"/>
        <v>-0.85602208339386898</v>
      </c>
      <c r="I164" s="115">
        <v>4127</v>
      </c>
      <c r="J164" s="116">
        <f t="shared" si="30"/>
        <v>3.1644803229061553</v>
      </c>
      <c r="K164" s="115">
        <v>17689</v>
      </c>
      <c r="L164" s="116">
        <f t="shared" si="31"/>
        <v>3.2861642839835232</v>
      </c>
      <c r="M164" s="115">
        <v>16908</v>
      </c>
      <c r="N164" s="116">
        <v>-4.415173271524675E-2</v>
      </c>
      <c r="O164" s="116">
        <v>1.5960386918470753</v>
      </c>
    </row>
    <row r="165" spans="2:15" x14ac:dyDescent="0.25">
      <c r="B165" s="114" t="s">
        <v>75</v>
      </c>
      <c r="C165" s="115">
        <v>4616</v>
      </c>
      <c r="D165" s="116">
        <v>0.46400253726609586</v>
      </c>
      <c r="E165" s="115">
        <v>1329</v>
      </c>
      <c r="F165" s="116">
        <f t="shared" si="28"/>
        <v>-0.71208838821490472</v>
      </c>
      <c r="G165" s="115">
        <v>1546</v>
      </c>
      <c r="H165" s="116">
        <f t="shared" si="29"/>
        <v>0.16328066215199399</v>
      </c>
      <c r="I165" s="115">
        <v>5526</v>
      </c>
      <c r="J165" s="116">
        <f t="shared" si="30"/>
        <v>2.5743855109961191</v>
      </c>
      <c r="K165" s="115">
        <v>14306</v>
      </c>
      <c r="L165" s="116">
        <f t="shared" si="31"/>
        <v>1.5888526963445528</v>
      </c>
      <c r="M165" s="115">
        <v>15794</v>
      </c>
      <c r="N165" s="116">
        <v>0.10401230253040672</v>
      </c>
      <c r="O165" s="116">
        <v>2.4215771230502598</v>
      </c>
    </row>
    <row r="166" spans="2:15" x14ac:dyDescent="0.25">
      <c r="B166" s="114" t="s">
        <v>77</v>
      </c>
      <c r="C166" s="115">
        <v>8828</v>
      </c>
      <c r="D166" s="116">
        <v>0.76102134450428882</v>
      </c>
      <c r="E166" s="115">
        <v>0</v>
      </c>
      <c r="F166" s="116">
        <f t="shared" si="28"/>
        <v>-1</v>
      </c>
      <c r="G166" s="115">
        <v>1491</v>
      </c>
      <c r="H166" s="116" t="str">
        <f t="shared" si="29"/>
        <v>-</v>
      </c>
      <c r="I166" s="115">
        <v>5883</v>
      </c>
      <c r="J166" s="116">
        <f t="shared" si="30"/>
        <v>2.9456740442655938</v>
      </c>
      <c r="K166" s="115">
        <v>6324</v>
      </c>
      <c r="L166" s="116">
        <f t="shared" si="31"/>
        <v>7.4961754207037323E-2</v>
      </c>
      <c r="M166" s="115">
        <v>19903</v>
      </c>
      <c r="N166" s="116">
        <v>2.1472169512966479</v>
      </c>
      <c r="O166" s="116">
        <v>1.2545310376076122</v>
      </c>
    </row>
    <row r="167" spans="2:15" x14ac:dyDescent="0.25">
      <c r="B167" s="114" t="s">
        <v>79</v>
      </c>
      <c r="C167" s="115">
        <v>6209</v>
      </c>
      <c r="D167" s="116">
        <v>2.5602907168813971E-2</v>
      </c>
      <c r="E167" s="115">
        <v>0</v>
      </c>
      <c r="F167" s="116">
        <f t="shared" si="28"/>
        <v>-1</v>
      </c>
      <c r="G167" s="115">
        <v>1499</v>
      </c>
      <c r="H167" s="116" t="str">
        <f t="shared" si="29"/>
        <v>-</v>
      </c>
      <c r="I167" s="115">
        <v>17440</v>
      </c>
      <c r="J167" s="116">
        <f t="shared" si="30"/>
        <v>10.634422948632421</v>
      </c>
      <c r="K167" s="115">
        <v>4173</v>
      </c>
      <c r="L167" s="116">
        <f t="shared" si="31"/>
        <v>-0.76072247706422025</v>
      </c>
      <c r="M167" s="115">
        <v>12337</v>
      </c>
      <c r="N167" s="116">
        <v>1.9563862928348912</v>
      </c>
      <c r="O167" s="116">
        <v>0.98695442100177155</v>
      </c>
    </row>
    <row r="168" spans="2:15" x14ac:dyDescent="0.25">
      <c r="B168" s="114" t="s">
        <v>81</v>
      </c>
      <c r="C168" s="115">
        <v>4826</v>
      </c>
      <c r="D168" s="116">
        <v>0.74223826714801433</v>
      </c>
      <c r="E168" s="115">
        <v>0</v>
      </c>
      <c r="F168" s="116">
        <f t="shared" si="28"/>
        <v>-1</v>
      </c>
      <c r="G168" s="115">
        <v>1301</v>
      </c>
      <c r="H168" s="116" t="str">
        <f t="shared" si="29"/>
        <v>-</v>
      </c>
      <c r="I168" s="115">
        <v>4140</v>
      </c>
      <c r="J168" s="116">
        <f t="shared" si="30"/>
        <v>2.1821675634127593</v>
      </c>
      <c r="K168" s="115">
        <v>2887</v>
      </c>
      <c r="L168" s="116">
        <f t="shared" si="31"/>
        <v>-0.30265700483091784</v>
      </c>
      <c r="M168" s="115">
        <v>2445</v>
      </c>
      <c r="N168" s="116">
        <v>-0.15310010391409767</v>
      </c>
      <c r="O168" s="116">
        <v>-0.49336924989639452</v>
      </c>
    </row>
    <row r="169" spans="2:15" x14ac:dyDescent="0.25">
      <c r="B169" s="114" t="s">
        <v>83</v>
      </c>
      <c r="C169" s="115">
        <v>6398</v>
      </c>
      <c r="D169" s="116">
        <v>0.97591105620753549</v>
      </c>
      <c r="E169" s="115">
        <v>0</v>
      </c>
      <c r="F169" s="116">
        <f t="shared" si="28"/>
        <v>-1</v>
      </c>
      <c r="G169" s="115">
        <v>759</v>
      </c>
      <c r="H169" s="116" t="str">
        <f t="shared" si="29"/>
        <v>-</v>
      </c>
      <c r="I169" s="115">
        <v>12259</v>
      </c>
      <c r="J169" s="116">
        <f t="shared" si="30"/>
        <v>15.151515151515152</v>
      </c>
      <c r="K169" s="115">
        <v>12028</v>
      </c>
      <c r="L169" s="116">
        <f t="shared" si="31"/>
        <v>-1.8843298800880981E-2</v>
      </c>
      <c r="M169" s="115">
        <v>5749</v>
      </c>
      <c r="N169" s="116">
        <v>-0.52203192550714994</v>
      </c>
      <c r="O169" s="116">
        <v>-0.10143794935917472</v>
      </c>
    </row>
    <row r="170" spans="2:15" x14ac:dyDescent="0.25">
      <c r="B170" s="114" t="s">
        <v>85</v>
      </c>
      <c r="C170" s="115">
        <v>8534</v>
      </c>
      <c r="D170" s="116">
        <v>0.52583586626139822</v>
      </c>
      <c r="E170" s="115">
        <v>313</v>
      </c>
      <c r="F170" s="116">
        <f t="shared" si="28"/>
        <v>-0.96332317787672839</v>
      </c>
      <c r="G170" s="115">
        <v>7898</v>
      </c>
      <c r="H170" s="116">
        <f t="shared" si="29"/>
        <v>24.233226837060702</v>
      </c>
      <c r="I170" s="115">
        <v>12685</v>
      </c>
      <c r="J170" s="116">
        <f t="shared" si="30"/>
        <v>0.60610281083818696</v>
      </c>
      <c r="K170" s="115">
        <v>2059</v>
      </c>
      <c r="L170" s="116">
        <f t="shared" si="31"/>
        <v>-0.83768230193141502</v>
      </c>
      <c r="M170" s="115">
        <v>17326</v>
      </c>
      <c r="N170" s="116">
        <v>7.4147644487615345</v>
      </c>
      <c r="O170" s="116">
        <v>1.0302320131239746</v>
      </c>
    </row>
    <row r="171" spans="2:15" x14ac:dyDescent="0.25">
      <c r="B171" s="114" t="s">
        <v>87</v>
      </c>
      <c r="C171" s="115">
        <v>4889</v>
      </c>
      <c r="D171" s="116">
        <v>1.0813111962537252</v>
      </c>
      <c r="E171" s="115">
        <v>694</v>
      </c>
      <c r="F171" s="116">
        <f t="shared" si="28"/>
        <v>-0.85804868071180196</v>
      </c>
      <c r="G171" s="115">
        <v>2749</v>
      </c>
      <c r="H171" s="116">
        <f t="shared" si="29"/>
        <v>2.9610951008645534</v>
      </c>
      <c r="I171" s="115">
        <v>10452</v>
      </c>
      <c r="J171" s="116">
        <f t="shared" si="30"/>
        <v>2.8021098581302293</v>
      </c>
      <c r="K171" s="115">
        <v>2122</v>
      </c>
      <c r="L171" s="116">
        <f t="shared" si="31"/>
        <v>-0.79697665518561045</v>
      </c>
      <c r="M171" s="115">
        <v>3768</v>
      </c>
      <c r="N171" s="116">
        <v>0.7756833176248823</v>
      </c>
      <c r="O171" s="116">
        <v>-0.22929024340355897</v>
      </c>
    </row>
    <row r="172" spans="2:15" x14ac:dyDescent="0.25">
      <c r="B172" s="114" t="s">
        <v>89</v>
      </c>
      <c r="C172" s="115">
        <v>8329</v>
      </c>
      <c r="D172" s="116">
        <v>0.96810018903591688</v>
      </c>
      <c r="E172" s="115">
        <v>1310</v>
      </c>
      <c r="F172" s="116">
        <f t="shared" si="28"/>
        <v>-0.84271821347100495</v>
      </c>
      <c r="G172" s="115">
        <v>4900</v>
      </c>
      <c r="H172" s="116">
        <f t="shared" si="29"/>
        <v>2.7404580152671754</v>
      </c>
      <c r="I172" s="115">
        <v>20423</v>
      </c>
      <c r="J172" s="116">
        <f t="shared" si="30"/>
        <v>3.1679591836734691</v>
      </c>
      <c r="K172" s="115">
        <v>25712</v>
      </c>
      <c r="L172" s="116">
        <f t="shared" si="31"/>
        <v>0.25897272682759631</v>
      </c>
      <c r="M172" s="115"/>
      <c r="N172" s="116" t="s">
        <v>223</v>
      </c>
      <c r="O172" s="116" t="s">
        <v>223</v>
      </c>
    </row>
    <row r="173" spans="2:15" x14ac:dyDescent="0.25">
      <c r="B173" s="114" t="s">
        <v>91</v>
      </c>
      <c r="C173" s="115">
        <v>5757</v>
      </c>
      <c r="D173" s="116">
        <v>1.2872467222884385</v>
      </c>
      <c r="E173" s="115">
        <v>245</v>
      </c>
      <c r="F173" s="116">
        <f t="shared" si="28"/>
        <v>-0.95744311273232585</v>
      </c>
      <c r="G173" s="115">
        <v>13889</v>
      </c>
      <c r="H173" s="116">
        <f t="shared" si="29"/>
        <v>55.689795918367345</v>
      </c>
      <c r="I173" s="115">
        <v>12938</v>
      </c>
      <c r="J173" s="116">
        <f t="shared" si="30"/>
        <v>-6.8471452228382135E-2</v>
      </c>
      <c r="K173" s="115">
        <v>2422</v>
      </c>
      <c r="L173" s="116">
        <f t="shared" si="31"/>
        <v>-0.81279950533312717</v>
      </c>
      <c r="M173" s="115"/>
      <c r="N173" s="116" t="s">
        <v>223</v>
      </c>
      <c r="O173" s="116" t="s">
        <v>223</v>
      </c>
    </row>
    <row r="174" spans="2:15" x14ac:dyDescent="0.25">
      <c r="B174" s="114" t="s">
        <v>93</v>
      </c>
      <c r="C174" s="115">
        <v>4847</v>
      </c>
      <c r="D174" s="116">
        <v>0.35315466219988823</v>
      </c>
      <c r="E174" s="115">
        <v>3211</v>
      </c>
      <c r="F174" s="116">
        <f t="shared" si="28"/>
        <v>-0.33752836806271924</v>
      </c>
      <c r="G174" s="115">
        <v>7122</v>
      </c>
      <c r="H174" s="116">
        <f t="shared" si="29"/>
        <v>1.2180006228589226</v>
      </c>
      <c r="I174" s="115">
        <v>13150</v>
      </c>
      <c r="J174" s="116">
        <f t="shared" si="30"/>
        <v>0.84639146307217072</v>
      </c>
      <c r="K174" s="115">
        <v>3264</v>
      </c>
      <c r="L174" s="116">
        <f t="shared" si="31"/>
        <v>-0.75178707224334596</v>
      </c>
      <c r="M174" s="115"/>
      <c r="N174" s="116" t="s">
        <v>223</v>
      </c>
      <c r="O174" s="116" t="s">
        <v>223</v>
      </c>
    </row>
    <row r="175" spans="2:15" ht="15.75" x14ac:dyDescent="0.25">
      <c r="B175" s="117" t="s">
        <v>30</v>
      </c>
      <c r="C175" s="118">
        <v>75234</v>
      </c>
      <c r="D175" s="119">
        <v>0.64489046307228115</v>
      </c>
      <c r="E175" s="118">
        <v>21566</v>
      </c>
      <c r="F175" s="119">
        <f t="shared" si="28"/>
        <v>-0.71334768854507269</v>
      </c>
      <c r="G175" s="118">
        <v>44372</v>
      </c>
      <c r="H175" s="119">
        <f t="shared" si="29"/>
        <v>1.0574979133821758</v>
      </c>
      <c r="I175" s="118">
        <v>126795</v>
      </c>
      <c r="J175" s="119">
        <f t="shared" si="30"/>
        <v>1.8575452988371044</v>
      </c>
      <c r="K175" s="118">
        <v>108706</v>
      </c>
      <c r="L175" s="119">
        <f t="shared" si="31"/>
        <v>-0.14266335423321108</v>
      </c>
      <c r="M175" s="118">
        <v>97520</v>
      </c>
      <c r="N175" s="119">
        <v>0.26144771563098246</v>
      </c>
      <c r="O175" s="119">
        <v>0.73211843484129946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05"/>
      <c r="L177" s="105"/>
      <c r="M177" s="105"/>
      <c r="N177" s="105"/>
      <c r="O177" s="105"/>
    </row>
    <row r="178" spans="1:16" x14ac:dyDescent="0.25">
      <c r="C178" s="120"/>
      <c r="K178" s="120"/>
      <c r="N178" s="79"/>
      <c r="O178" s="79"/>
    </row>
    <row r="180" spans="1:16" ht="48.75" customHeight="1" thickBot="1" x14ac:dyDescent="0.3">
      <c r="B180" s="267" t="s">
        <v>275</v>
      </c>
      <c r="C180" s="267"/>
      <c r="D180" s="267"/>
      <c r="E180" s="267"/>
      <c r="F180" s="267"/>
      <c r="G180" s="267"/>
      <c r="H180" s="267"/>
      <c r="I180" s="267"/>
      <c r="J180" s="267"/>
      <c r="K180" s="267"/>
      <c r="L180" s="267"/>
      <c r="M180" s="267"/>
      <c r="N180" s="267"/>
      <c r="O180" s="267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89" t="s">
        <v>119</v>
      </c>
      <c r="D182" s="290"/>
      <c r="E182" s="290"/>
      <c r="F182" s="290"/>
      <c r="G182" s="290"/>
      <c r="H182" s="290"/>
      <c r="I182" s="290"/>
      <c r="J182" s="290"/>
      <c r="K182" s="290"/>
      <c r="L182" s="290"/>
      <c r="M182" s="290"/>
      <c r="N182" s="290"/>
      <c r="O182" s="291"/>
    </row>
    <row r="183" spans="1:16" ht="22.5" thickTop="1" thickBot="1" x14ac:dyDescent="0.3">
      <c r="B183" s="109"/>
      <c r="C183" s="292">
        <f>C7</f>
        <v>2019</v>
      </c>
      <c r="D183" s="293"/>
      <c r="E183" s="294">
        <v>2020</v>
      </c>
      <c r="F183" s="293"/>
      <c r="G183" s="294">
        <v>2021</v>
      </c>
      <c r="H183" s="293"/>
      <c r="I183" s="294">
        <v>2022</v>
      </c>
      <c r="J183" s="293"/>
      <c r="K183" s="294">
        <v>2023</v>
      </c>
      <c r="L183" s="293"/>
      <c r="M183" s="294">
        <v>2024</v>
      </c>
      <c r="N183" s="295"/>
      <c r="O183" s="296"/>
    </row>
    <row r="184" spans="1:16" ht="16.5" thickTop="1" thickBot="1" x14ac:dyDescent="0.3">
      <c r="B184" s="85"/>
      <c r="C184" s="111" t="s">
        <v>69</v>
      </c>
      <c r="D184" s="112" t="str">
        <f>CONCATENATE("var. ",RIGHT(C183,2),"/",RIGHT(C183-1,2))</f>
        <v>var. 19/18</v>
      </c>
      <c r="E184" s="113" t="s">
        <v>69</v>
      </c>
      <c r="F184" s="112" t="str">
        <f>CONCATENATE("var. ",RIGHT(E183,2),"/",RIGHT(E183-1,2))</f>
        <v>var. 20/19</v>
      </c>
      <c r="G184" s="113" t="s">
        <v>69</v>
      </c>
      <c r="H184" s="112" t="str">
        <f>CONCATENATE("var. ",RIGHT(G183,2),"/",RIGHT(G183-1,2))</f>
        <v>var. 21/20</v>
      </c>
      <c r="I184" s="113" t="s">
        <v>69</v>
      </c>
      <c r="J184" s="112" t="s">
        <v>136</v>
      </c>
      <c r="K184" s="113" t="s">
        <v>69</v>
      </c>
      <c r="L184" s="112" t="s">
        <v>243</v>
      </c>
      <c r="M184" s="113" t="s">
        <v>69</v>
      </c>
      <c r="N184" s="112" t="s">
        <v>267</v>
      </c>
      <c r="O184" s="112" t="s">
        <v>268</v>
      </c>
    </row>
    <row r="185" spans="1:16" x14ac:dyDescent="0.25">
      <c r="A185" s="120"/>
      <c r="B185" s="114" t="s">
        <v>71</v>
      </c>
      <c r="C185" s="115">
        <v>1637</v>
      </c>
      <c r="D185" s="116">
        <v>-0.30957401940109663</v>
      </c>
      <c r="E185" s="115">
        <v>777</v>
      </c>
      <c r="F185" s="116">
        <f t="shared" ref="F185:F197" si="32">IFERROR(E185/C185-1,"-")</f>
        <v>-0.52535125229077573</v>
      </c>
      <c r="G185" s="115">
        <v>4899</v>
      </c>
      <c r="H185" s="116">
        <f t="shared" ref="H185:H197" si="33">IFERROR(G185/E185-1,"-")</f>
        <v>5.3050193050193046</v>
      </c>
      <c r="I185" s="115">
        <v>1397</v>
      </c>
      <c r="J185" s="116">
        <f t="shared" ref="J185:J197" si="34">IFERROR(I185/G185-1,"-")</f>
        <v>-0.71483976321698306</v>
      </c>
      <c r="K185" s="115">
        <v>2004</v>
      </c>
      <c r="L185" s="116">
        <f t="shared" ref="L185:L197" si="35">IFERROR(K185/I185-1,"-")</f>
        <v>0.4345025053686471</v>
      </c>
      <c r="M185" s="115">
        <v>1208</v>
      </c>
      <c r="N185" s="116">
        <v>-0.39720558882235524</v>
      </c>
      <c r="O185" s="116">
        <v>-0.26206475259621254</v>
      </c>
    </row>
    <row r="186" spans="1:16" x14ac:dyDescent="0.25">
      <c r="B186" s="114" t="s">
        <v>73</v>
      </c>
      <c r="C186" s="115">
        <v>1354</v>
      </c>
      <c r="D186" s="116">
        <v>-0.46184419713831482</v>
      </c>
      <c r="E186" s="115">
        <v>1331</v>
      </c>
      <c r="F186" s="116">
        <f t="shared" si="32"/>
        <v>-1.6986706056129952E-2</v>
      </c>
      <c r="G186" s="115">
        <v>10</v>
      </c>
      <c r="H186" s="116">
        <f t="shared" si="33"/>
        <v>-0.99248685199098419</v>
      </c>
      <c r="I186" s="115">
        <v>1062</v>
      </c>
      <c r="J186" s="116">
        <f t="shared" si="34"/>
        <v>105.2</v>
      </c>
      <c r="K186" s="115">
        <v>1864</v>
      </c>
      <c r="L186" s="116">
        <f t="shared" si="35"/>
        <v>0.75517890772128071</v>
      </c>
      <c r="M186" s="115">
        <v>3493</v>
      </c>
      <c r="N186" s="116">
        <v>0.87392703862660936</v>
      </c>
      <c r="O186" s="116">
        <v>1.5797636632200884</v>
      </c>
    </row>
    <row r="187" spans="1:16" x14ac:dyDescent="0.25">
      <c r="B187" s="114" t="s">
        <v>75</v>
      </c>
      <c r="C187" s="115">
        <v>1044</v>
      </c>
      <c r="D187" s="116">
        <v>-0.38983050847457623</v>
      </c>
      <c r="E187" s="115">
        <v>527</v>
      </c>
      <c r="F187" s="116">
        <f t="shared" si="32"/>
        <v>-0.49521072796934862</v>
      </c>
      <c r="G187" s="115">
        <v>1</v>
      </c>
      <c r="H187" s="116">
        <f t="shared" si="33"/>
        <v>-0.99810246679316883</v>
      </c>
      <c r="I187" s="115">
        <v>3467</v>
      </c>
      <c r="J187" s="116">
        <f t="shared" si="34"/>
        <v>3466</v>
      </c>
      <c r="K187" s="115">
        <v>1158</v>
      </c>
      <c r="L187" s="116">
        <f t="shared" si="35"/>
        <v>-0.66599365445630232</v>
      </c>
      <c r="M187" s="115">
        <v>2610</v>
      </c>
      <c r="N187" s="116">
        <v>1.2538860103626943</v>
      </c>
      <c r="O187" s="116">
        <v>1.5</v>
      </c>
    </row>
    <row r="188" spans="1:16" x14ac:dyDescent="0.25">
      <c r="B188" s="114" t="s">
        <v>77</v>
      </c>
      <c r="C188" s="115">
        <v>1416</v>
      </c>
      <c r="D188" s="116">
        <v>-0.38354375272094032</v>
      </c>
      <c r="E188" s="115">
        <v>0</v>
      </c>
      <c r="F188" s="116">
        <f t="shared" si="32"/>
        <v>-1</v>
      </c>
      <c r="G188" s="115">
        <v>1328</v>
      </c>
      <c r="H188" s="116" t="str">
        <f t="shared" si="33"/>
        <v>-</v>
      </c>
      <c r="I188" s="115">
        <v>2408</v>
      </c>
      <c r="J188" s="116">
        <f t="shared" si="34"/>
        <v>0.81325301204819267</v>
      </c>
      <c r="K188" s="115">
        <v>1603</v>
      </c>
      <c r="L188" s="116">
        <f t="shared" si="35"/>
        <v>-0.33430232558139539</v>
      </c>
      <c r="M188" s="115">
        <v>1352</v>
      </c>
      <c r="N188" s="116">
        <v>-0.15658140985651903</v>
      </c>
      <c r="O188" s="116">
        <v>-4.5197740112994378E-2</v>
      </c>
    </row>
    <row r="189" spans="1:16" x14ac:dyDescent="0.25">
      <c r="B189" s="114" t="s">
        <v>79</v>
      </c>
      <c r="C189" s="115">
        <v>1143</v>
      </c>
      <c r="D189" s="116">
        <v>0.14874371859296476</v>
      </c>
      <c r="E189" s="115">
        <v>0</v>
      </c>
      <c r="F189" s="116">
        <f t="shared" si="32"/>
        <v>-1</v>
      </c>
      <c r="G189" s="115">
        <v>1742</v>
      </c>
      <c r="H189" s="116" t="str">
        <f t="shared" si="33"/>
        <v>-</v>
      </c>
      <c r="I189" s="115">
        <v>316</v>
      </c>
      <c r="J189" s="116">
        <f t="shared" si="34"/>
        <v>-0.81859931113662454</v>
      </c>
      <c r="K189" s="115">
        <v>1535</v>
      </c>
      <c r="L189" s="116">
        <f t="shared" si="35"/>
        <v>3.8575949367088604</v>
      </c>
      <c r="M189" s="115">
        <v>3433</v>
      </c>
      <c r="N189" s="116">
        <v>1.2364820846905538</v>
      </c>
      <c r="O189" s="116">
        <v>2.0034995625546808</v>
      </c>
    </row>
    <row r="190" spans="1:16" x14ac:dyDescent="0.25">
      <c r="B190" s="114" t="s">
        <v>120</v>
      </c>
      <c r="C190" s="115">
        <v>710</v>
      </c>
      <c r="D190" s="116">
        <v>-0.17249417249417254</v>
      </c>
      <c r="E190" s="115">
        <v>0</v>
      </c>
      <c r="F190" s="116">
        <f t="shared" si="32"/>
        <v>-1</v>
      </c>
      <c r="G190" s="115">
        <v>777</v>
      </c>
      <c r="H190" s="116" t="str">
        <f t="shared" si="33"/>
        <v>-</v>
      </c>
      <c r="I190" s="115">
        <v>727</v>
      </c>
      <c r="J190" s="116">
        <f t="shared" si="34"/>
        <v>-6.4350064350064295E-2</v>
      </c>
      <c r="K190" s="115">
        <v>781</v>
      </c>
      <c r="L190" s="116">
        <f t="shared" si="35"/>
        <v>7.427785419532329E-2</v>
      </c>
      <c r="M190" s="115">
        <v>753</v>
      </c>
      <c r="N190" s="116">
        <v>-3.5851472471190804E-2</v>
      </c>
      <c r="O190" s="116">
        <v>6.056338028169006E-2</v>
      </c>
    </row>
    <row r="191" spans="1:16" x14ac:dyDescent="0.25">
      <c r="B191" s="114" t="s">
        <v>83</v>
      </c>
      <c r="C191" s="115">
        <v>904</v>
      </c>
      <c r="D191" s="116">
        <v>-0.31306990881458963</v>
      </c>
      <c r="E191" s="115">
        <v>0</v>
      </c>
      <c r="F191" s="116">
        <f t="shared" si="32"/>
        <v>-1</v>
      </c>
      <c r="G191" s="115">
        <v>272</v>
      </c>
      <c r="H191" s="116" t="str">
        <f t="shared" si="33"/>
        <v>-</v>
      </c>
      <c r="I191" s="115">
        <v>4173</v>
      </c>
      <c r="J191" s="116">
        <f t="shared" si="34"/>
        <v>14.341911764705882</v>
      </c>
      <c r="K191" s="115">
        <v>4232</v>
      </c>
      <c r="L191" s="116">
        <f t="shared" si="35"/>
        <v>1.4138509465612348E-2</v>
      </c>
      <c r="M191" s="115">
        <v>3193</v>
      </c>
      <c r="N191" s="116">
        <v>-0.24551039697542532</v>
      </c>
      <c r="O191" s="116">
        <v>2.5320796460176993</v>
      </c>
    </row>
    <row r="192" spans="1:16" x14ac:dyDescent="0.25">
      <c r="B192" s="114" t="s">
        <v>85</v>
      </c>
      <c r="C192" s="115">
        <v>1197</v>
      </c>
      <c r="D192" s="116">
        <v>0.4065804935370152</v>
      </c>
      <c r="E192" s="115">
        <v>1415</v>
      </c>
      <c r="F192" s="116">
        <f t="shared" si="32"/>
        <v>0.18212197159565591</v>
      </c>
      <c r="G192" s="115">
        <v>1950</v>
      </c>
      <c r="H192" s="116">
        <f t="shared" si="33"/>
        <v>0.37809187279151946</v>
      </c>
      <c r="I192" s="115">
        <v>1991</v>
      </c>
      <c r="J192" s="116">
        <f t="shared" si="34"/>
        <v>2.1025641025641084E-2</v>
      </c>
      <c r="K192" s="115">
        <v>673</v>
      </c>
      <c r="L192" s="116">
        <f t="shared" si="35"/>
        <v>-0.66197890507282775</v>
      </c>
      <c r="M192" s="115">
        <v>3376</v>
      </c>
      <c r="N192" s="116">
        <v>4.0163447251114412</v>
      </c>
      <c r="O192" s="116">
        <v>1.8203842940685044</v>
      </c>
    </row>
    <row r="193" spans="2:16" x14ac:dyDescent="0.25">
      <c r="B193" s="114" t="s">
        <v>87</v>
      </c>
      <c r="C193" s="115">
        <v>739</v>
      </c>
      <c r="D193" s="116">
        <v>-0.18070953436807091</v>
      </c>
      <c r="E193" s="115">
        <v>1207</v>
      </c>
      <c r="F193" s="116">
        <f t="shared" si="32"/>
        <v>0.63328822733423551</v>
      </c>
      <c r="G193" s="115">
        <v>745</v>
      </c>
      <c r="H193" s="116">
        <f t="shared" si="33"/>
        <v>-0.38276719138359572</v>
      </c>
      <c r="I193" s="115">
        <v>2542</v>
      </c>
      <c r="J193" s="116">
        <f t="shared" si="34"/>
        <v>2.4120805369127516</v>
      </c>
      <c r="K193" s="115">
        <v>345</v>
      </c>
      <c r="L193" s="116">
        <f t="shared" si="35"/>
        <v>-0.86428009441384734</v>
      </c>
      <c r="M193" s="115">
        <v>1688</v>
      </c>
      <c r="N193" s="116">
        <v>3.8927536231884057</v>
      </c>
      <c r="O193" s="116">
        <v>1.2841677943166441</v>
      </c>
    </row>
    <row r="194" spans="2:16" x14ac:dyDescent="0.25">
      <c r="B194" s="114" t="s">
        <v>89</v>
      </c>
      <c r="C194" s="115">
        <v>1477</v>
      </c>
      <c r="D194" s="116">
        <v>-5.3811659192825156E-2</v>
      </c>
      <c r="E194" s="115">
        <v>680</v>
      </c>
      <c r="F194" s="116">
        <f t="shared" si="32"/>
        <v>-0.53960731211916046</v>
      </c>
      <c r="G194" s="115">
        <v>1426</v>
      </c>
      <c r="H194" s="116">
        <f t="shared" si="33"/>
        <v>1.0970588235294119</v>
      </c>
      <c r="I194" s="115">
        <v>1136</v>
      </c>
      <c r="J194" s="116">
        <f t="shared" si="34"/>
        <v>-0.20336605890603088</v>
      </c>
      <c r="K194" s="115">
        <v>1837</v>
      </c>
      <c r="L194" s="116">
        <f t="shared" si="35"/>
        <v>0.61707746478873249</v>
      </c>
      <c r="M194" s="115"/>
      <c r="N194" s="116" t="s">
        <v>223</v>
      </c>
      <c r="O194" s="116" t="s">
        <v>223</v>
      </c>
    </row>
    <row r="195" spans="2:16" x14ac:dyDescent="0.25">
      <c r="B195" s="114" t="s">
        <v>91</v>
      </c>
      <c r="C195" s="115">
        <v>3545</v>
      </c>
      <c r="D195" s="116">
        <v>0.73604309500489706</v>
      </c>
      <c r="E195" s="115">
        <v>685</v>
      </c>
      <c r="F195" s="116">
        <f t="shared" si="32"/>
        <v>-0.80677009873060646</v>
      </c>
      <c r="G195" s="115">
        <v>1937</v>
      </c>
      <c r="H195" s="116">
        <f t="shared" si="33"/>
        <v>1.8277372262773723</v>
      </c>
      <c r="I195" s="115">
        <v>2063</v>
      </c>
      <c r="J195" s="116">
        <f t="shared" si="34"/>
        <v>6.5049044914816667E-2</v>
      </c>
      <c r="K195" s="115">
        <v>737</v>
      </c>
      <c r="L195" s="116">
        <f t="shared" si="35"/>
        <v>-0.64275327193407661</v>
      </c>
      <c r="M195" s="115"/>
      <c r="N195" s="116" t="s">
        <v>223</v>
      </c>
      <c r="O195" s="116" t="s">
        <v>223</v>
      </c>
    </row>
    <row r="196" spans="2:16" x14ac:dyDescent="0.25">
      <c r="B196" s="114" t="s">
        <v>93</v>
      </c>
      <c r="C196" s="115">
        <v>2341</v>
      </c>
      <c r="D196" s="116">
        <v>0.42137219186399522</v>
      </c>
      <c r="E196" s="115">
        <v>1687</v>
      </c>
      <c r="F196" s="116">
        <f t="shared" si="32"/>
        <v>-0.27936779154207603</v>
      </c>
      <c r="G196" s="115">
        <v>1782</v>
      </c>
      <c r="H196" s="116">
        <f t="shared" si="33"/>
        <v>5.6312981624184966E-2</v>
      </c>
      <c r="I196" s="115">
        <v>1644</v>
      </c>
      <c r="J196" s="116">
        <f t="shared" si="34"/>
        <v>-7.7441077441077422E-2</v>
      </c>
      <c r="K196" s="115">
        <v>698</v>
      </c>
      <c r="L196" s="116">
        <f t="shared" si="35"/>
        <v>-0.57542579075425793</v>
      </c>
      <c r="M196" s="115"/>
      <c r="N196" s="116" t="s">
        <v>223</v>
      </c>
      <c r="O196" s="116" t="s">
        <v>223</v>
      </c>
    </row>
    <row r="197" spans="2:16" ht="15.75" x14ac:dyDescent="0.25">
      <c r="B197" s="117" t="s">
        <v>30</v>
      </c>
      <c r="C197" s="118">
        <v>17507</v>
      </c>
      <c r="D197" s="119">
        <v>-8.1816751455394132E-2</v>
      </c>
      <c r="E197" s="118">
        <v>8571</v>
      </c>
      <c r="F197" s="119">
        <f t="shared" si="32"/>
        <v>-0.51042440166790426</v>
      </c>
      <c r="G197" s="118">
        <v>16869</v>
      </c>
      <c r="H197" s="119">
        <f t="shared" si="33"/>
        <v>0.968148407420371</v>
      </c>
      <c r="I197" s="118">
        <v>22926</v>
      </c>
      <c r="J197" s="119">
        <f t="shared" si="34"/>
        <v>0.35906099946647707</v>
      </c>
      <c r="K197" s="118">
        <v>17467</v>
      </c>
      <c r="L197" s="119">
        <f t="shared" si="35"/>
        <v>-0.23811393178051121</v>
      </c>
      <c r="M197" s="118">
        <v>21106</v>
      </c>
      <c r="N197" s="119">
        <v>0.4868615709756956</v>
      </c>
      <c r="O197" s="119">
        <v>1.0806388012618298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C200" s="120"/>
      <c r="K200" s="120"/>
      <c r="N200" s="79"/>
      <c r="O200" s="79"/>
    </row>
    <row r="202" spans="2:16" ht="48.75" customHeight="1" thickBot="1" x14ac:dyDescent="0.3">
      <c r="B202" s="267" t="s">
        <v>276</v>
      </c>
      <c r="C202" s="267"/>
      <c r="D202" s="267"/>
      <c r="E202" s="267"/>
      <c r="F202" s="267"/>
      <c r="G202" s="267"/>
      <c r="H202" s="267"/>
      <c r="I202" s="267"/>
      <c r="J202" s="267"/>
      <c r="K202" s="267"/>
      <c r="L202" s="267"/>
      <c r="M202" s="267"/>
      <c r="N202" s="267"/>
      <c r="O202" s="267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89" t="s">
        <v>123</v>
      </c>
      <c r="D204" s="290"/>
      <c r="E204" s="290"/>
      <c r="F204" s="290"/>
      <c r="G204" s="290"/>
      <c r="H204" s="290"/>
      <c r="I204" s="290"/>
      <c r="J204" s="290"/>
      <c r="K204" s="290"/>
      <c r="L204" s="290"/>
      <c r="M204" s="290"/>
      <c r="N204" s="290"/>
      <c r="O204" s="291"/>
    </row>
    <row r="205" spans="2:16" ht="22.5" thickTop="1" thickBot="1" x14ac:dyDescent="0.3">
      <c r="B205" s="109"/>
      <c r="C205" s="292">
        <f>C7</f>
        <v>2019</v>
      </c>
      <c r="D205" s="293"/>
      <c r="E205" s="294">
        <v>2020</v>
      </c>
      <c r="F205" s="293"/>
      <c r="G205" s="294">
        <v>2021</v>
      </c>
      <c r="H205" s="293"/>
      <c r="I205" s="294">
        <v>2022</v>
      </c>
      <c r="J205" s="293"/>
      <c r="K205" s="294">
        <v>2023</v>
      </c>
      <c r="L205" s="293"/>
      <c r="M205" s="294">
        <v>2024</v>
      </c>
      <c r="N205" s="295"/>
      <c r="O205" s="296"/>
    </row>
    <row r="206" spans="2:16" ht="16.5" thickTop="1" thickBot="1" x14ac:dyDescent="0.3">
      <c r="B206" s="85"/>
      <c r="C206" s="111" t="s">
        <v>69</v>
      </c>
      <c r="D206" s="112" t="str">
        <f>CONCATENATE("var. ",RIGHT(C205,2),"/",RIGHT(C205-1,2))</f>
        <v>var. 19/18</v>
      </c>
      <c r="E206" s="113" t="s">
        <v>69</v>
      </c>
      <c r="F206" s="112" t="str">
        <f>CONCATENATE("var. ",RIGHT(E205,2),"/",RIGHT(E205-1,2))</f>
        <v>var. 20/19</v>
      </c>
      <c r="G206" s="113" t="s">
        <v>69</v>
      </c>
      <c r="H206" s="112" t="str">
        <f>CONCATENATE("var. ",RIGHT(G205,2),"/",RIGHT(G205-1,2))</f>
        <v>var. 21/20</v>
      </c>
      <c r="I206" s="113" t="s">
        <v>69</v>
      </c>
      <c r="J206" s="112" t="s">
        <v>136</v>
      </c>
      <c r="K206" s="113" t="s">
        <v>69</v>
      </c>
      <c r="L206" s="112" t="s">
        <v>243</v>
      </c>
      <c r="M206" s="113" t="s">
        <v>69</v>
      </c>
      <c r="N206" s="112" t="s">
        <v>267</v>
      </c>
      <c r="O206" s="112" t="s">
        <v>268</v>
      </c>
    </row>
    <row r="207" spans="2:16" x14ac:dyDescent="0.25">
      <c r="B207" s="114" t="s">
        <v>71</v>
      </c>
      <c r="C207" s="115">
        <v>1448</v>
      </c>
      <c r="D207" s="116">
        <v>0.12597200622083982</v>
      </c>
      <c r="E207" s="115">
        <v>421</v>
      </c>
      <c r="F207" s="116">
        <f t="shared" ref="F207:F219" si="36">IFERROR(E207/C207-1,"-")</f>
        <v>-0.70925414364640882</v>
      </c>
      <c r="G207" s="115">
        <v>0</v>
      </c>
      <c r="H207" s="116">
        <f t="shared" ref="H207:H219" si="37">IFERROR(G207/E207-1,"-")</f>
        <v>-1</v>
      </c>
      <c r="I207" s="115">
        <v>6840</v>
      </c>
      <c r="J207" s="116" t="str">
        <f t="shared" ref="J207:J219" si="38">IFERROR(I207/G207-1,"-")</f>
        <v>-</v>
      </c>
      <c r="K207" s="115">
        <v>2857</v>
      </c>
      <c r="L207" s="116">
        <f t="shared" ref="L207:L219" si="39">IFERROR(K207/I207-1,"-")</f>
        <v>-0.58230994152046778</v>
      </c>
      <c r="M207" s="115">
        <v>3677</v>
      </c>
      <c r="N207" s="116">
        <v>0.28701435071753578</v>
      </c>
      <c r="O207" s="116">
        <v>1.5393646408839778</v>
      </c>
    </row>
    <row r="208" spans="2:16" x14ac:dyDescent="0.25">
      <c r="B208" s="114" t="s">
        <v>73</v>
      </c>
      <c r="C208" s="115">
        <v>1445</v>
      </c>
      <c r="D208" s="116">
        <v>-0.4996537396121884</v>
      </c>
      <c r="E208" s="115">
        <v>642</v>
      </c>
      <c r="F208" s="116">
        <f t="shared" si="36"/>
        <v>-0.55570934256055371</v>
      </c>
      <c r="G208" s="115">
        <v>399</v>
      </c>
      <c r="H208" s="116">
        <f t="shared" si="37"/>
        <v>-0.37850467289719625</v>
      </c>
      <c r="I208" s="115">
        <v>1138</v>
      </c>
      <c r="J208" s="116">
        <f t="shared" si="38"/>
        <v>1.8521303258145365</v>
      </c>
      <c r="K208" s="115">
        <v>1848</v>
      </c>
      <c r="L208" s="116">
        <f t="shared" si="39"/>
        <v>0.62390158172231991</v>
      </c>
      <c r="M208" s="115">
        <v>5430</v>
      </c>
      <c r="N208" s="116">
        <v>1.9383116883116882</v>
      </c>
      <c r="O208" s="116">
        <v>2.7577854671280275</v>
      </c>
    </row>
    <row r="209" spans="2:16" x14ac:dyDescent="0.25">
      <c r="B209" s="114" t="s">
        <v>75</v>
      </c>
      <c r="C209" s="115">
        <v>1339</v>
      </c>
      <c r="D209" s="116">
        <v>-1.4716703458425351E-2</v>
      </c>
      <c r="E209" s="115">
        <v>168</v>
      </c>
      <c r="F209" s="116">
        <f t="shared" si="36"/>
        <v>-0.87453323375653469</v>
      </c>
      <c r="G209" s="115">
        <v>534</v>
      </c>
      <c r="H209" s="116">
        <f t="shared" si="37"/>
        <v>2.1785714285714284</v>
      </c>
      <c r="I209" s="115">
        <v>585</v>
      </c>
      <c r="J209" s="116">
        <f t="shared" si="38"/>
        <v>9.550561797752799E-2</v>
      </c>
      <c r="K209" s="115">
        <v>2136</v>
      </c>
      <c r="L209" s="116">
        <f t="shared" si="39"/>
        <v>2.6512820512820512</v>
      </c>
      <c r="M209" s="115">
        <v>4490</v>
      </c>
      <c r="N209" s="116">
        <v>1.1020599250936329</v>
      </c>
      <c r="O209" s="116">
        <v>2.3532486930545184</v>
      </c>
    </row>
    <row r="210" spans="2:16" x14ac:dyDescent="0.25">
      <c r="B210" s="114" t="s">
        <v>77</v>
      </c>
      <c r="C210" s="115">
        <v>1228</v>
      </c>
      <c r="D210" s="116">
        <v>-0.21079691516709509</v>
      </c>
      <c r="E210" s="115">
        <v>0</v>
      </c>
      <c r="F210" s="116">
        <f t="shared" si="36"/>
        <v>-1</v>
      </c>
      <c r="G210" s="115">
        <v>399</v>
      </c>
      <c r="H210" s="116" t="str">
        <f t="shared" si="37"/>
        <v>-</v>
      </c>
      <c r="I210" s="115">
        <v>438</v>
      </c>
      <c r="J210" s="116">
        <f t="shared" si="38"/>
        <v>9.7744360902255689E-2</v>
      </c>
      <c r="K210" s="115">
        <v>2325</v>
      </c>
      <c r="L210" s="116">
        <f t="shared" si="39"/>
        <v>4.3082191780821919</v>
      </c>
      <c r="M210" s="115">
        <v>2854</v>
      </c>
      <c r="N210" s="116">
        <v>0.22752688172043012</v>
      </c>
      <c r="O210" s="116">
        <v>1.3241042345276872</v>
      </c>
    </row>
    <row r="211" spans="2:16" x14ac:dyDescent="0.25">
      <c r="B211" s="114" t="s">
        <v>79</v>
      </c>
      <c r="C211" s="115">
        <v>794</v>
      </c>
      <c r="D211" s="116">
        <v>-0.35551948051948057</v>
      </c>
      <c r="E211" s="115">
        <v>0</v>
      </c>
      <c r="F211" s="116">
        <f t="shared" si="36"/>
        <v>-1</v>
      </c>
      <c r="G211" s="115">
        <v>721</v>
      </c>
      <c r="H211" s="116" t="str">
        <f t="shared" si="37"/>
        <v>-</v>
      </c>
      <c r="I211" s="115">
        <v>1318</v>
      </c>
      <c r="J211" s="116">
        <f t="shared" si="38"/>
        <v>0.82801664355062421</v>
      </c>
      <c r="K211" s="115">
        <v>1731</v>
      </c>
      <c r="L211" s="116">
        <f t="shared" si="39"/>
        <v>0.31335356600910469</v>
      </c>
      <c r="M211" s="115">
        <v>4521</v>
      </c>
      <c r="N211" s="116">
        <v>1.6117850953206241</v>
      </c>
      <c r="O211" s="116">
        <v>4.6939546599496218</v>
      </c>
    </row>
    <row r="212" spans="2:16" x14ac:dyDescent="0.25">
      <c r="B212" s="114" t="s">
        <v>81</v>
      </c>
      <c r="C212" s="115">
        <v>887</v>
      </c>
      <c r="D212" s="116">
        <v>-0.18173431734317347</v>
      </c>
      <c r="E212" s="115">
        <v>0</v>
      </c>
      <c r="F212" s="116">
        <f t="shared" si="36"/>
        <v>-1</v>
      </c>
      <c r="G212" s="115">
        <v>1561</v>
      </c>
      <c r="H212" s="116" t="str">
        <f t="shared" si="37"/>
        <v>-</v>
      </c>
      <c r="I212" s="115">
        <v>1317</v>
      </c>
      <c r="J212" s="116">
        <f t="shared" si="38"/>
        <v>-0.15631005765534911</v>
      </c>
      <c r="K212" s="115">
        <v>854</v>
      </c>
      <c r="L212" s="116">
        <f t="shared" si="39"/>
        <v>-0.35155656795747914</v>
      </c>
      <c r="M212" s="115">
        <v>2058</v>
      </c>
      <c r="N212" s="116">
        <v>1.4098360655737703</v>
      </c>
      <c r="O212" s="116">
        <v>1.3201803833145433</v>
      </c>
    </row>
    <row r="213" spans="2:16" x14ac:dyDescent="0.25">
      <c r="B213" s="114" t="s">
        <v>83</v>
      </c>
      <c r="C213" s="115">
        <v>557</v>
      </c>
      <c r="D213" s="116">
        <v>-0.44906033630069242</v>
      </c>
      <c r="E213" s="115">
        <v>0</v>
      </c>
      <c r="F213" s="116">
        <f t="shared" si="36"/>
        <v>-1</v>
      </c>
      <c r="G213" s="115">
        <v>48</v>
      </c>
      <c r="H213" s="116" t="str">
        <f t="shared" si="37"/>
        <v>-</v>
      </c>
      <c r="I213" s="115">
        <v>2346</v>
      </c>
      <c r="J213" s="116">
        <f t="shared" si="38"/>
        <v>47.875</v>
      </c>
      <c r="K213" s="115">
        <v>3564</v>
      </c>
      <c r="L213" s="116">
        <f t="shared" si="39"/>
        <v>0.5191815856777493</v>
      </c>
      <c r="M213" s="115">
        <v>1956</v>
      </c>
      <c r="N213" s="116">
        <v>-0.45117845117845112</v>
      </c>
      <c r="O213" s="116">
        <v>2.5116696588868939</v>
      </c>
    </row>
    <row r="214" spans="2:16" x14ac:dyDescent="0.25">
      <c r="B214" s="114" t="s">
        <v>85</v>
      </c>
      <c r="C214" s="115">
        <v>741</v>
      </c>
      <c r="D214" s="116">
        <v>-0.12720848056537104</v>
      </c>
      <c r="E214" s="115">
        <v>307</v>
      </c>
      <c r="F214" s="116">
        <f t="shared" si="36"/>
        <v>-0.5856950067476383</v>
      </c>
      <c r="G214" s="115">
        <v>998</v>
      </c>
      <c r="H214" s="116">
        <f t="shared" si="37"/>
        <v>2.2508143322475571</v>
      </c>
      <c r="I214" s="115">
        <v>2405</v>
      </c>
      <c r="J214" s="116">
        <f t="shared" si="38"/>
        <v>1.4098196392785569</v>
      </c>
      <c r="K214" s="115">
        <v>2648</v>
      </c>
      <c r="L214" s="116">
        <f t="shared" si="39"/>
        <v>0.1010395010395011</v>
      </c>
      <c r="M214" s="115">
        <v>6279</v>
      </c>
      <c r="N214" s="116">
        <v>1.3712235649546827</v>
      </c>
      <c r="O214" s="116">
        <v>7.473684210526315</v>
      </c>
    </row>
    <row r="215" spans="2:16" x14ac:dyDescent="0.25">
      <c r="B215" s="114" t="s">
        <v>87</v>
      </c>
      <c r="C215" s="115">
        <v>405</v>
      </c>
      <c r="D215" s="116">
        <v>-0.67625899280575541</v>
      </c>
      <c r="E215" s="115">
        <v>23</v>
      </c>
      <c r="F215" s="116">
        <f t="shared" si="36"/>
        <v>-0.94320987654320987</v>
      </c>
      <c r="G215" s="115">
        <v>2807</v>
      </c>
      <c r="H215" s="116">
        <f t="shared" si="37"/>
        <v>121.04347826086956</v>
      </c>
      <c r="I215" s="115">
        <v>1098</v>
      </c>
      <c r="J215" s="116">
        <f t="shared" si="38"/>
        <v>-0.60883505521909509</v>
      </c>
      <c r="K215" s="115">
        <v>1581</v>
      </c>
      <c r="L215" s="116">
        <f t="shared" si="39"/>
        <v>0.43989071038251359</v>
      </c>
      <c r="M215" s="115">
        <v>3392</v>
      </c>
      <c r="N215" s="116">
        <v>1.1454775458570525</v>
      </c>
      <c r="O215" s="116">
        <v>7.3753086419753089</v>
      </c>
    </row>
    <row r="216" spans="2:16" x14ac:dyDescent="0.25">
      <c r="B216" s="114" t="s">
        <v>89</v>
      </c>
      <c r="C216" s="115">
        <v>1011</v>
      </c>
      <c r="D216" s="116">
        <v>-0.62006764374295376</v>
      </c>
      <c r="E216" s="115">
        <v>52</v>
      </c>
      <c r="F216" s="116">
        <f t="shared" si="36"/>
        <v>-0.94856577645895157</v>
      </c>
      <c r="G216" s="115">
        <v>6753</v>
      </c>
      <c r="H216" s="116">
        <f t="shared" si="37"/>
        <v>128.86538461538461</v>
      </c>
      <c r="I216" s="115">
        <v>2125</v>
      </c>
      <c r="J216" s="116">
        <f t="shared" si="38"/>
        <v>-0.68532504072264178</v>
      </c>
      <c r="K216" s="115">
        <v>2652</v>
      </c>
      <c r="L216" s="116">
        <f t="shared" si="39"/>
        <v>0.248</v>
      </c>
      <c r="M216" s="115"/>
      <c r="N216" s="116" t="s">
        <v>223</v>
      </c>
      <c r="O216" s="116" t="s">
        <v>223</v>
      </c>
    </row>
    <row r="217" spans="2:16" x14ac:dyDescent="0.25">
      <c r="B217" s="114" t="s">
        <v>91</v>
      </c>
      <c r="C217" s="115">
        <v>678</v>
      </c>
      <c r="D217" s="116">
        <v>-0.57757009345794397</v>
      </c>
      <c r="E217" s="115">
        <v>140</v>
      </c>
      <c r="F217" s="116">
        <f t="shared" si="36"/>
        <v>-0.79351032448377579</v>
      </c>
      <c r="G217" s="115">
        <v>7727</v>
      </c>
      <c r="H217" s="116">
        <f t="shared" si="37"/>
        <v>54.192857142857143</v>
      </c>
      <c r="I217" s="115">
        <v>3258</v>
      </c>
      <c r="J217" s="116">
        <f t="shared" si="38"/>
        <v>-0.57836158923256109</v>
      </c>
      <c r="K217" s="115">
        <v>2229</v>
      </c>
      <c r="L217" s="116">
        <f t="shared" si="39"/>
        <v>-0.31583793738489874</v>
      </c>
      <c r="M217" s="115"/>
      <c r="N217" s="116" t="s">
        <v>223</v>
      </c>
      <c r="O217" s="116" t="s">
        <v>223</v>
      </c>
    </row>
    <row r="218" spans="2:16" x14ac:dyDescent="0.25">
      <c r="B218" s="114" t="s">
        <v>93</v>
      </c>
      <c r="C218" s="115">
        <v>1259</v>
      </c>
      <c r="D218" s="116">
        <v>-7.6979472140762506E-2</v>
      </c>
      <c r="E218" s="115">
        <v>1850</v>
      </c>
      <c r="F218" s="116">
        <f t="shared" si="36"/>
        <v>0.46942017474185871</v>
      </c>
      <c r="G218" s="115">
        <v>6479</v>
      </c>
      <c r="H218" s="116">
        <f t="shared" si="37"/>
        <v>2.5021621621621621</v>
      </c>
      <c r="I218" s="115">
        <v>2289</v>
      </c>
      <c r="J218" s="116">
        <f t="shared" si="38"/>
        <v>-0.64670473838555331</v>
      </c>
      <c r="K218" s="115">
        <v>2188</v>
      </c>
      <c r="L218" s="116">
        <f t="shared" si="39"/>
        <v>-4.4124071647007379E-2</v>
      </c>
      <c r="M218" s="115"/>
      <c r="N218" s="116" t="s">
        <v>223</v>
      </c>
      <c r="O218" s="116" t="s">
        <v>223</v>
      </c>
    </row>
    <row r="219" spans="2:16" ht="15.75" x14ac:dyDescent="0.25">
      <c r="B219" s="117" t="s">
        <v>30</v>
      </c>
      <c r="C219" s="118">
        <v>11792</v>
      </c>
      <c r="D219" s="119">
        <v>-0.3501598148352254</v>
      </c>
      <c r="E219" s="118">
        <v>3914</v>
      </c>
      <c r="F219" s="119">
        <f t="shared" si="36"/>
        <v>-0.66808005427408412</v>
      </c>
      <c r="G219" s="118">
        <v>28426</v>
      </c>
      <c r="H219" s="119">
        <f t="shared" si="37"/>
        <v>6.2626469085334699</v>
      </c>
      <c r="I219" s="118">
        <v>25157</v>
      </c>
      <c r="J219" s="119">
        <f t="shared" si="38"/>
        <v>-0.11500035179061419</v>
      </c>
      <c r="K219" s="118">
        <v>26613</v>
      </c>
      <c r="L219" s="119">
        <f t="shared" si="39"/>
        <v>5.7876535357952008E-2</v>
      </c>
      <c r="M219" s="118">
        <v>34657</v>
      </c>
      <c r="N219" s="119">
        <v>0.7732808022922637</v>
      </c>
      <c r="O219" s="119">
        <v>2.9187019448213478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C222" s="120"/>
      <c r="K222" s="120"/>
      <c r="N222" s="79"/>
      <c r="O222" s="79"/>
    </row>
    <row r="224" spans="2:16" ht="48.75" customHeight="1" thickBot="1" x14ac:dyDescent="0.3">
      <c r="B224" s="267" t="s">
        <v>277</v>
      </c>
      <c r="C224" s="267"/>
      <c r="D224" s="267"/>
      <c r="E224" s="267"/>
      <c r="F224" s="267"/>
      <c r="G224" s="267"/>
      <c r="H224" s="267"/>
      <c r="I224" s="267"/>
      <c r="J224" s="267"/>
      <c r="K224" s="267"/>
      <c r="L224" s="267"/>
      <c r="M224" s="267"/>
      <c r="N224" s="267"/>
      <c r="O224" s="267"/>
      <c r="P224" s="1" t="s">
        <v>147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148</v>
      </c>
    </row>
    <row r="226" spans="2:16" ht="22.5" thickTop="1" thickBot="1" x14ac:dyDescent="0.3">
      <c r="B226" s="121" t="str">
        <f>C226</f>
        <v>Dinamarca</v>
      </c>
      <c r="C226" s="289" t="s">
        <v>128</v>
      </c>
      <c r="D226" s="290"/>
      <c r="E226" s="290"/>
      <c r="F226" s="290"/>
      <c r="G226" s="290"/>
      <c r="H226" s="290"/>
      <c r="I226" s="290"/>
      <c r="J226" s="290"/>
      <c r="K226" s="290"/>
      <c r="L226" s="290"/>
      <c r="M226" s="290"/>
      <c r="N226" s="290"/>
      <c r="O226" s="291"/>
    </row>
    <row r="227" spans="2:16" ht="22.5" thickTop="1" thickBot="1" x14ac:dyDescent="0.3">
      <c r="B227" s="109"/>
      <c r="C227" s="292">
        <f>C7</f>
        <v>2019</v>
      </c>
      <c r="D227" s="293"/>
      <c r="E227" s="294">
        <v>2020</v>
      </c>
      <c r="F227" s="293"/>
      <c r="G227" s="294">
        <v>2021</v>
      </c>
      <c r="H227" s="293"/>
      <c r="I227" s="294">
        <v>2022</v>
      </c>
      <c r="J227" s="293"/>
      <c r="K227" s="294">
        <v>2023</v>
      </c>
      <c r="L227" s="293"/>
      <c r="M227" s="294">
        <v>2024</v>
      </c>
      <c r="N227" s="295"/>
      <c r="O227" s="296"/>
    </row>
    <row r="228" spans="2:16" ht="16.5" thickTop="1" thickBot="1" x14ac:dyDescent="0.3">
      <c r="B228" s="85"/>
      <c r="C228" s="111" t="s">
        <v>69</v>
      </c>
      <c r="D228" s="112" t="str">
        <f>CONCATENATE("var. ",RIGHT(C227,2),"/",RIGHT(C227-1,2))</f>
        <v>var. 19/18</v>
      </c>
      <c r="E228" s="113" t="s">
        <v>69</v>
      </c>
      <c r="F228" s="112" t="str">
        <f>CONCATENATE("var. ",RIGHT(E227,2),"/",RIGHT(E227-1,2))</f>
        <v>var. 20/19</v>
      </c>
      <c r="G228" s="113" t="s">
        <v>69</v>
      </c>
      <c r="H228" s="112" t="str">
        <f>CONCATENATE("var. ",RIGHT(G227,2),"/",RIGHT(G227-1,2))</f>
        <v>var. 21/20</v>
      </c>
      <c r="I228" s="113" t="s">
        <v>69</v>
      </c>
      <c r="J228" s="112" t="s">
        <v>136</v>
      </c>
      <c r="K228" s="113" t="s">
        <v>69</v>
      </c>
      <c r="L228" s="112" t="s">
        <v>243</v>
      </c>
      <c r="M228" s="113" t="s">
        <v>69</v>
      </c>
      <c r="N228" s="112" t="s">
        <v>267</v>
      </c>
      <c r="O228" s="112" t="s">
        <v>268</v>
      </c>
    </row>
    <row r="229" spans="2:16" x14ac:dyDescent="0.25">
      <c r="B229" s="114" t="s">
        <v>71</v>
      </c>
      <c r="C229" s="115">
        <v>2114</v>
      </c>
      <c r="D229" s="116">
        <v>0.78547297297297303</v>
      </c>
      <c r="E229" s="115">
        <v>2339</v>
      </c>
      <c r="F229" s="116">
        <f t="shared" ref="F229:F241" si="40">IFERROR(E229/C229-1,"-")</f>
        <v>0.10643330179754029</v>
      </c>
      <c r="G229" s="115">
        <v>0</v>
      </c>
      <c r="H229" s="116">
        <f t="shared" ref="H229:H241" si="41">IFERROR(G229/E229-1,"-")</f>
        <v>-1</v>
      </c>
      <c r="I229" s="115">
        <v>3569</v>
      </c>
      <c r="J229" s="116" t="str">
        <f t="shared" ref="J229:J241" si="42">IFERROR(I229/G229-1,"-")</f>
        <v>-</v>
      </c>
      <c r="K229" s="115">
        <v>7297</v>
      </c>
      <c r="L229" s="116">
        <f t="shared" ref="L229:L241" si="43">IFERROR(K229/I229-1,"-")</f>
        <v>1.044550294200056</v>
      </c>
      <c r="M229" s="115">
        <v>1790</v>
      </c>
      <c r="N229" s="116">
        <v>-0.75469370974373029</v>
      </c>
      <c r="O229" s="116">
        <v>-0.15326395458845787</v>
      </c>
    </row>
    <row r="230" spans="2:16" x14ac:dyDescent="0.25">
      <c r="B230" s="114" t="s">
        <v>73</v>
      </c>
      <c r="C230" s="115">
        <v>2318</v>
      </c>
      <c r="D230" s="116">
        <v>0.1480931154036651</v>
      </c>
      <c r="E230" s="115">
        <v>2544</v>
      </c>
      <c r="F230" s="116">
        <f t="shared" si="40"/>
        <v>9.7497842968075954E-2</v>
      </c>
      <c r="G230" s="115">
        <v>0</v>
      </c>
      <c r="H230" s="116">
        <f t="shared" si="41"/>
        <v>-1</v>
      </c>
      <c r="I230" s="115">
        <v>1552</v>
      </c>
      <c r="J230" s="116" t="str">
        <f t="shared" si="42"/>
        <v>-</v>
      </c>
      <c r="K230" s="115">
        <v>7450</v>
      </c>
      <c r="L230" s="116">
        <f t="shared" si="43"/>
        <v>3.8002577319587632</v>
      </c>
      <c r="M230" s="115">
        <v>5887</v>
      </c>
      <c r="N230" s="116">
        <v>-0.20979865771812078</v>
      </c>
      <c r="O230" s="116">
        <v>1.5396893874029334</v>
      </c>
    </row>
    <row r="231" spans="2:16" x14ac:dyDescent="0.25">
      <c r="B231" s="114" t="s">
        <v>75</v>
      </c>
      <c r="C231" s="115">
        <v>2347</v>
      </c>
      <c r="D231" s="116">
        <v>5.4357592093441154E-2</v>
      </c>
      <c r="E231" s="115">
        <v>569</v>
      </c>
      <c r="F231" s="116">
        <f t="shared" si="40"/>
        <v>-0.75756284618662129</v>
      </c>
      <c r="G231" s="115">
        <v>0</v>
      </c>
      <c r="H231" s="116">
        <f t="shared" si="41"/>
        <v>-1</v>
      </c>
      <c r="I231" s="115">
        <v>1554</v>
      </c>
      <c r="J231" s="116" t="str">
        <f t="shared" si="42"/>
        <v>-</v>
      </c>
      <c r="K231" s="115">
        <v>6912</v>
      </c>
      <c r="L231" s="116">
        <f t="shared" si="43"/>
        <v>3.4478764478764479</v>
      </c>
      <c r="M231" s="115">
        <v>8571</v>
      </c>
      <c r="N231" s="116">
        <v>0.24001736111111116</v>
      </c>
      <c r="O231" s="116">
        <v>2.6518960374946738</v>
      </c>
    </row>
    <row r="232" spans="2:16" x14ac:dyDescent="0.25">
      <c r="B232" s="114" t="s">
        <v>77</v>
      </c>
      <c r="C232" s="115">
        <v>1158</v>
      </c>
      <c r="D232" s="116">
        <v>0.21638655462184864</v>
      </c>
      <c r="E232" s="115">
        <v>0</v>
      </c>
      <c r="F232" s="116">
        <f t="shared" si="40"/>
        <v>-1</v>
      </c>
      <c r="G232" s="115">
        <v>1</v>
      </c>
      <c r="H232" s="116" t="str">
        <f t="shared" si="41"/>
        <v>-</v>
      </c>
      <c r="I232" s="115">
        <v>784</v>
      </c>
      <c r="J232" s="116">
        <f t="shared" si="42"/>
        <v>783</v>
      </c>
      <c r="K232" s="115">
        <v>1233</v>
      </c>
      <c r="L232" s="116">
        <f t="shared" si="43"/>
        <v>0.57270408163265296</v>
      </c>
      <c r="M232" s="115">
        <v>998</v>
      </c>
      <c r="N232" s="116">
        <v>-0.19059205190592055</v>
      </c>
      <c r="O232" s="116">
        <v>-0.13816925734024177</v>
      </c>
    </row>
    <row r="233" spans="2:16" x14ac:dyDescent="0.25">
      <c r="B233" s="114" t="s">
        <v>79</v>
      </c>
      <c r="C233" s="115">
        <v>126</v>
      </c>
      <c r="D233" s="116">
        <v>0.61538461538461542</v>
      </c>
      <c r="E233" s="115">
        <v>0</v>
      </c>
      <c r="F233" s="116">
        <f t="shared" si="40"/>
        <v>-1</v>
      </c>
      <c r="G233" s="115">
        <v>1</v>
      </c>
      <c r="H233" s="116" t="str">
        <f t="shared" si="41"/>
        <v>-</v>
      </c>
      <c r="I233" s="115">
        <v>14</v>
      </c>
      <c r="J233" s="116">
        <f t="shared" si="42"/>
        <v>13</v>
      </c>
      <c r="K233" s="115">
        <v>3</v>
      </c>
      <c r="L233" s="116">
        <f t="shared" si="43"/>
        <v>-0.7857142857142857</v>
      </c>
      <c r="M233" s="115">
        <v>0</v>
      </c>
      <c r="N233" s="116">
        <v>-1</v>
      </c>
      <c r="O233" s="116">
        <v>-1</v>
      </c>
    </row>
    <row r="234" spans="2:16" x14ac:dyDescent="0.25">
      <c r="B234" s="114" t="s">
        <v>81</v>
      </c>
      <c r="C234" s="115">
        <v>115</v>
      </c>
      <c r="D234" s="116" t="s">
        <v>223</v>
      </c>
      <c r="E234" s="115">
        <v>0</v>
      </c>
      <c r="F234" s="116">
        <f t="shared" si="40"/>
        <v>-1</v>
      </c>
      <c r="G234" s="115">
        <v>0</v>
      </c>
      <c r="H234" s="116" t="str">
        <f t="shared" si="41"/>
        <v>-</v>
      </c>
      <c r="I234" s="115">
        <v>172</v>
      </c>
      <c r="J234" s="116" t="str">
        <f t="shared" si="42"/>
        <v>-</v>
      </c>
      <c r="K234" s="115">
        <v>0</v>
      </c>
      <c r="L234" s="116">
        <f t="shared" si="43"/>
        <v>-1</v>
      </c>
      <c r="M234" s="115">
        <v>4</v>
      </c>
      <c r="N234" s="116" t="s">
        <v>223</v>
      </c>
      <c r="O234" s="116">
        <v>-0.9652173913043478</v>
      </c>
    </row>
    <row r="235" spans="2:16" x14ac:dyDescent="0.25">
      <c r="B235" s="114" t="s">
        <v>83</v>
      </c>
      <c r="C235" s="115">
        <v>648</v>
      </c>
      <c r="D235" s="116">
        <v>1.0836012861736335</v>
      </c>
      <c r="E235" s="115">
        <v>0</v>
      </c>
      <c r="F235" s="116">
        <f t="shared" si="40"/>
        <v>-1</v>
      </c>
      <c r="G235" s="115">
        <v>0</v>
      </c>
      <c r="H235" s="116" t="str">
        <f t="shared" si="41"/>
        <v>-</v>
      </c>
      <c r="I235" s="115">
        <v>91</v>
      </c>
      <c r="J235" s="116" t="str">
        <f t="shared" si="42"/>
        <v>-</v>
      </c>
      <c r="K235" s="115">
        <v>224</v>
      </c>
      <c r="L235" s="116">
        <f t="shared" si="43"/>
        <v>1.4615384615384617</v>
      </c>
      <c r="M235" s="115">
        <v>80</v>
      </c>
      <c r="N235" s="116">
        <v>-0.64285714285714279</v>
      </c>
      <c r="O235" s="116">
        <v>-0.87654320987654322</v>
      </c>
    </row>
    <row r="236" spans="2:16" x14ac:dyDescent="0.25">
      <c r="B236" s="114" t="s">
        <v>85</v>
      </c>
      <c r="C236" s="115">
        <v>171</v>
      </c>
      <c r="D236" s="116">
        <v>5.333333333333333</v>
      </c>
      <c r="E236" s="115">
        <v>0</v>
      </c>
      <c r="F236" s="116">
        <f t="shared" si="40"/>
        <v>-1</v>
      </c>
      <c r="G236" s="115">
        <v>0</v>
      </c>
      <c r="H236" s="116" t="str">
        <f t="shared" si="41"/>
        <v>-</v>
      </c>
      <c r="I236" s="115">
        <v>46</v>
      </c>
      <c r="J236" s="116" t="str">
        <f t="shared" si="42"/>
        <v>-</v>
      </c>
      <c r="K236" s="115">
        <v>30</v>
      </c>
      <c r="L236" s="116">
        <f t="shared" si="43"/>
        <v>-0.34782608695652173</v>
      </c>
      <c r="M236" s="115">
        <v>0</v>
      </c>
      <c r="N236" s="116">
        <v>-1</v>
      </c>
      <c r="O236" s="116">
        <v>-1</v>
      </c>
    </row>
    <row r="237" spans="2:16" x14ac:dyDescent="0.25">
      <c r="B237" s="114" t="s">
        <v>87</v>
      </c>
      <c r="C237" s="115">
        <v>13</v>
      </c>
      <c r="D237" s="116">
        <v>-0.91390728476821192</v>
      </c>
      <c r="E237" s="115">
        <v>0</v>
      </c>
      <c r="F237" s="116">
        <f t="shared" si="40"/>
        <v>-1</v>
      </c>
      <c r="G237" s="115">
        <v>66</v>
      </c>
      <c r="H237" s="116" t="str">
        <f t="shared" si="41"/>
        <v>-</v>
      </c>
      <c r="I237" s="115">
        <v>84</v>
      </c>
      <c r="J237" s="116">
        <f t="shared" si="42"/>
        <v>0.27272727272727271</v>
      </c>
      <c r="K237" s="115">
        <v>12</v>
      </c>
      <c r="L237" s="116">
        <f t="shared" si="43"/>
        <v>-0.85714285714285721</v>
      </c>
      <c r="M237" s="115">
        <v>181</v>
      </c>
      <c r="N237" s="116">
        <v>14.083333333333334</v>
      </c>
      <c r="O237" s="116">
        <v>12.923076923076923</v>
      </c>
    </row>
    <row r="238" spans="2:16" x14ac:dyDescent="0.25">
      <c r="B238" s="114" t="s">
        <v>89</v>
      </c>
      <c r="C238" s="115">
        <v>2298</v>
      </c>
      <c r="D238" s="116">
        <v>5.5284090909090908</v>
      </c>
      <c r="E238" s="115">
        <v>2</v>
      </c>
      <c r="F238" s="116">
        <f t="shared" si="40"/>
        <v>-0.99912967798085295</v>
      </c>
      <c r="G238" s="115">
        <v>616</v>
      </c>
      <c r="H238" s="116">
        <f t="shared" si="41"/>
        <v>307</v>
      </c>
      <c r="I238" s="115">
        <v>2187</v>
      </c>
      <c r="J238" s="116">
        <f t="shared" si="42"/>
        <v>2.5503246753246751</v>
      </c>
      <c r="K238" s="115">
        <v>1351</v>
      </c>
      <c r="L238" s="116">
        <f t="shared" si="43"/>
        <v>-0.38225880201188844</v>
      </c>
      <c r="M238" s="115"/>
      <c r="N238" s="116" t="s">
        <v>223</v>
      </c>
      <c r="O238" s="116" t="s">
        <v>223</v>
      </c>
    </row>
    <row r="239" spans="2:16" x14ac:dyDescent="0.25">
      <c r="B239" s="114" t="s">
        <v>91</v>
      </c>
      <c r="C239" s="115">
        <v>2189</v>
      </c>
      <c r="D239" s="116">
        <v>0.65959059893858973</v>
      </c>
      <c r="E239" s="115">
        <v>24</v>
      </c>
      <c r="F239" s="116">
        <f t="shared" si="40"/>
        <v>-0.98903608953860211</v>
      </c>
      <c r="G239" s="115">
        <v>9151</v>
      </c>
      <c r="H239" s="116">
        <f t="shared" si="41"/>
        <v>380.29166666666669</v>
      </c>
      <c r="I239" s="115">
        <v>5199</v>
      </c>
      <c r="J239" s="116">
        <f t="shared" si="42"/>
        <v>-0.43186536990492841</v>
      </c>
      <c r="K239" s="115">
        <v>1099</v>
      </c>
      <c r="L239" s="116">
        <f t="shared" si="43"/>
        <v>-0.78861319484516257</v>
      </c>
      <c r="M239" s="115"/>
      <c r="N239" s="116" t="s">
        <v>223</v>
      </c>
      <c r="O239" s="116" t="s">
        <v>223</v>
      </c>
    </row>
    <row r="240" spans="2:16" x14ac:dyDescent="0.25">
      <c r="B240" s="114" t="s">
        <v>93</v>
      </c>
      <c r="C240" s="115">
        <v>2322</v>
      </c>
      <c r="D240" s="116">
        <v>0.93823038397328884</v>
      </c>
      <c r="E240" s="115">
        <v>60</v>
      </c>
      <c r="F240" s="116">
        <f t="shared" si="40"/>
        <v>-0.97416020671834624</v>
      </c>
      <c r="G240" s="115">
        <v>4569</v>
      </c>
      <c r="H240" s="116">
        <f t="shared" si="41"/>
        <v>75.150000000000006</v>
      </c>
      <c r="I240" s="115">
        <v>5705</v>
      </c>
      <c r="J240" s="116">
        <f t="shared" si="42"/>
        <v>0.24863208579557883</v>
      </c>
      <c r="K240" s="115">
        <v>1190</v>
      </c>
      <c r="L240" s="116">
        <f t="shared" si="43"/>
        <v>-0.79141104294478526</v>
      </c>
      <c r="M240" s="115"/>
      <c r="N240" s="116" t="s">
        <v>223</v>
      </c>
      <c r="O240" s="116" t="s">
        <v>223</v>
      </c>
    </row>
    <row r="241" spans="2:16" ht="15.75" x14ac:dyDescent="0.25">
      <c r="B241" s="117" t="s">
        <v>30</v>
      </c>
      <c r="C241" s="118">
        <v>15819</v>
      </c>
      <c r="D241" s="119">
        <v>0.61138840786390958</v>
      </c>
      <c r="E241" s="118">
        <v>5541</v>
      </c>
      <c r="F241" s="119">
        <f t="shared" si="40"/>
        <v>-0.64972501422340223</v>
      </c>
      <c r="G241" s="118">
        <v>14404</v>
      </c>
      <c r="H241" s="119">
        <f t="shared" si="41"/>
        <v>1.599530770619022</v>
      </c>
      <c r="I241" s="118">
        <v>20957</v>
      </c>
      <c r="J241" s="119">
        <f t="shared" si="42"/>
        <v>0.45494307136906409</v>
      </c>
      <c r="K241" s="118">
        <v>26801</v>
      </c>
      <c r="L241" s="119">
        <f t="shared" si="43"/>
        <v>0.27885670658968364</v>
      </c>
      <c r="M241" s="118">
        <v>17511</v>
      </c>
      <c r="N241" s="119">
        <v>-0.24394456197918912</v>
      </c>
      <c r="O241" s="119">
        <v>0.94350721420643735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N244" s="79"/>
      <c r="O244" s="79"/>
    </row>
    <row r="250" spans="2:16" ht="48.75" customHeight="1" thickBot="1" x14ac:dyDescent="0.3">
      <c r="B250" s="267" t="s">
        <v>278</v>
      </c>
      <c r="C250" s="267"/>
      <c r="D250" s="267"/>
      <c r="E250" s="267"/>
      <c r="F250" s="267"/>
      <c r="G250" s="267"/>
      <c r="H250" s="267"/>
      <c r="I250" s="267"/>
      <c r="J250" s="267"/>
      <c r="K250" s="267"/>
      <c r="L250" s="267"/>
      <c r="M250" s="267"/>
      <c r="N250" s="267"/>
      <c r="O250" s="267"/>
      <c r="P250" s="1" t="s">
        <v>147</v>
      </c>
    </row>
    <row r="251" spans="2:16" ht="10.5" customHeight="1" thickBot="1" x14ac:dyDescent="0.3">
      <c r="B251" s="106"/>
      <c r="C251" s="107"/>
      <c r="D251" s="106"/>
      <c r="E251" s="106"/>
      <c r="F251" s="106"/>
      <c r="G251" s="106"/>
      <c r="H251" s="106"/>
      <c r="I251" s="106"/>
      <c r="J251" s="106"/>
      <c r="K251" s="106"/>
      <c r="L251" s="106"/>
      <c r="M251" s="4"/>
      <c r="N251" s="4"/>
      <c r="P251" s="1" t="s">
        <v>148</v>
      </c>
    </row>
    <row r="252" spans="2:16" ht="22.5" thickTop="1" thickBot="1" x14ac:dyDescent="0.3">
      <c r="B252" s="121" t="str">
        <f>C252</f>
        <v>Suecia</v>
      </c>
      <c r="C252" s="289" t="s">
        <v>131</v>
      </c>
      <c r="D252" s="290"/>
      <c r="E252" s="290"/>
      <c r="F252" s="290"/>
      <c r="G252" s="290"/>
      <c r="H252" s="290"/>
      <c r="I252" s="290"/>
      <c r="J252" s="290"/>
      <c r="K252" s="290"/>
      <c r="L252" s="290"/>
      <c r="M252" s="290"/>
      <c r="N252" s="290"/>
      <c r="O252" s="291"/>
    </row>
    <row r="253" spans="2:16" ht="22.5" thickTop="1" thickBot="1" x14ac:dyDescent="0.3">
      <c r="B253" s="109"/>
      <c r="C253" s="292">
        <f>C7</f>
        <v>2019</v>
      </c>
      <c r="D253" s="293"/>
      <c r="E253" s="294">
        <v>2020</v>
      </c>
      <c r="F253" s="293"/>
      <c r="G253" s="294">
        <v>2021</v>
      </c>
      <c r="H253" s="293"/>
      <c r="I253" s="294">
        <v>2022</v>
      </c>
      <c r="J253" s="293"/>
      <c r="K253" s="294">
        <v>2023</v>
      </c>
      <c r="L253" s="293"/>
      <c r="M253" s="294">
        <v>2024</v>
      </c>
      <c r="N253" s="295"/>
      <c r="O253" s="296"/>
    </row>
    <row r="254" spans="2:16" ht="16.5" thickTop="1" thickBot="1" x14ac:dyDescent="0.3">
      <c r="B254" s="85"/>
      <c r="C254" s="111" t="s">
        <v>69</v>
      </c>
      <c r="D254" s="112" t="str">
        <f>CONCATENATE("var. ",RIGHT(C253,2),"/",RIGHT(C253-1,2))</f>
        <v>var. 19/18</v>
      </c>
      <c r="E254" s="113" t="s">
        <v>69</v>
      </c>
      <c r="F254" s="112" t="str">
        <f>CONCATENATE("var. ",RIGHT(E253,2),"/",RIGHT(E253-1,2))</f>
        <v>var. 20/19</v>
      </c>
      <c r="G254" s="113" t="s">
        <v>69</v>
      </c>
      <c r="H254" s="112" t="str">
        <f>CONCATENATE("var. ",RIGHT(G253,2),"/",RIGHT(G253-1,2))</f>
        <v>var. 21/20</v>
      </c>
      <c r="I254" s="113" t="s">
        <v>69</v>
      </c>
      <c r="J254" s="112" t="s">
        <v>136</v>
      </c>
      <c r="K254" s="113" t="s">
        <v>69</v>
      </c>
      <c r="L254" s="112" t="s">
        <v>243</v>
      </c>
      <c r="M254" s="113" t="s">
        <v>69</v>
      </c>
      <c r="N254" s="112" t="s">
        <v>267</v>
      </c>
      <c r="O254" s="112" t="s">
        <v>268</v>
      </c>
    </row>
    <row r="255" spans="2:16" x14ac:dyDescent="0.25">
      <c r="B255" s="114" t="s">
        <v>71</v>
      </c>
      <c r="C255" s="115">
        <v>1748</v>
      </c>
      <c r="D255" s="116">
        <v>-0.45443196004993758</v>
      </c>
      <c r="E255" s="115">
        <v>1973</v>
      </c>
      <c r="F255" s="116">
        <f t="shared" ref="F255:J267" si="44">IFERROR(E255/C255-1,"-")</f>
        <v>0.12871853546910761</v>
      </c>
      <c r="G255" s="115">
        <v>0</v>
      </c>
      <c r="H255" s="116">
        <f t="shared" si="44"/>
        <v>-1</v>
      </c>
      <c r="I255" s="115">
        <v>1402</v>
      </c>
      <c r="J255" s="116" t="str">
        <f t="shared" si="44"/>
        <v>-</v>
      </c>
      <c r="K255" s="115">
        <v>2617</v>
      </c>
      <c r="L255" s="116">
        <f t="shared" ref="L255:L267" si="45">IFERROR(K255/I255-1,"-")</f>
        <v>0.86661911554921534</v>
      </c>
      <c r="M255" s="115">
        <v>2993</v>
      </c>
      <c r="N255" s="116">
        <v>0.14367596484524259</v>
      </c>
      <c r="O255" s="116">
        <v>0.71224256292906185</v>
      </c>
    </row>
    <row r="256" spans="2:16" x14ac:dyDescent="0.25">
      <c r="B256" s="114" t="s">
        <v>73</v>
      </c>
      <c r="C256" s="115">
        <v>1506</v>
      </c>
      <c r="D256" s="116">
        <v>-0.29790209790209787</v>
      </c>
      <c r="E256" s="115">
        <v>1887</v>
      </c>
      <c r="F256" s="116">
        <f t="shared" si="44"/>
        <v>0.25298804780876494</v>
      </c>
      <c r="G256" s="115">
        <v>0</v>
      </c>
      <c r="H256" s="116">
        <f t="shared" si="44"/>
        <v>-1</v>
      </c>
      <c r="I256" s="115">
        <v>636</v>
      </c>
      <c r="J256" s="116" t="str">
        <f t="shared" si="44"/>
        <v>-</v>
      </c>
      <c r="K256" s="115">
        <v>1381</v>
      </c>
      <c r="L256" s="116">
        <f t="shared" si="45"/>
        <v>1.1713836477987423</v>
      </c>
      <c r="M256" s="115">
        <v>3151</v>
      </c>
      <c r="N256" s="116">
        <v>1.281679942070963</v>
      </c>
      <c r="O256" s="116">
        <v>1.0922974767596281</v>
      </c>
    </row>
    <row r="257" spans="2:15" x14ac:dyDescent="0.25">
      <c r="B257" s="114" t="s">
        <v>75</v>
      </c>
      <c r="C257" s="115">
        <v>2322</v>
      </c>
      <c r="D257" s="116">
        <v>-0.13390525923162999</v>
      </c>
      <c r="E257" s="115">
        <v>677</v>
      </c>
      <c r="F257" s="116">
        <f t="shared" si="44"/>
        <v>-0.70844099913867353</v>
      </c>
      <c r="G257" s="115">
        <v>0</v>
      </c>
      <c r="H257" s="116">
        <f t="shared" si="44"/>
        <v>-1</v>
      </c>
      <c r="I257" s="115">
        <v>28</v>
      </c>
      <c r="J257" s="116" t="str">
        <f t="shared" si="44"/>
        <v>-</v>
      </c>
      <c r="K257" s="115">
        <v>1461</v>
      </c>
      <c r="L257" s="116">
        <f t="shared" si="45"/>
        <v>51.178571428571431</v>
      </c>
      <c r="M257" s="115">
        <v>2829</v>
      </c>
      <c r="N257" s="116">
        <v>0.93634496919917853</v>
      </c>
      <c r="O257" s="116">
        <v>0.21834625322997425</v>
      </c>
    </row>
    <row r="258" spans="2:15" x14ac:dyDescent="0.25">
      <c r="B258" s="114" t="s">
        <v>77</v>
      </c>
      <c r="C258" s="115">
        <v>926</v>
      </c>
      <c r="D258" s="116">
        <v>-0.39987038237200256</v>
      </c>
      <c r="E258" s="115">
        <v>0</v>
      </c>
      <c r="F258" s="116">
        <f t="shared" si="44"/>
        <v>-1</v>
      </c>
      <c r="G258" s="115">
        <v>0</v>
      </c>
      <c r="H258" s="116" t="str">
        <f t="shared" si="44"/>
        <v>-</v>
      </c>
      <c r="I258" s="115">
        <v>2</v>
      </c>
      <c r="J258" s="116" t="str">
        <f t="shared" si="44"/>
        <v>-</v>
      </c>
      <c r="K258" s="115">
        <v>1118</v>
      </c>
      <c r="L258" s="116">
        <f t="shared" si="45"/>
        <v>558</v>
      </c>
      <c r="M258" s="115">
        <v>2595</v>
      </c>
      <c r="N258" s="116">
        <v>1.321109123434705</v>
      </c>
      <c r="O258" s="116">
        <v>1.8023758099352052</v>
      </c>
    </row>
    <row r="259" spans="2:15" x14ac:dyDescent="0.25">
      <c r="B259" s="114" t="s">
        <v>79</v>
      </c>
      <c r="C259" s="115">
        <v>67</v>
      </c>
      <c r="D259" s="116">
        <v>-0.8241469816272966</v>
      </c>
      <c r="E259" s="115">
        <v>0</v>
      </c>
      <c r="F259" s="116">
        <f t="shared" si="44"/>
        <v>-1</v>
      </c>
      <c r="G259" s="115">
        <v>0</v>
      </c>
      <c r="H259" s="116" t="str">
        <f t="shared" si="44"/>
        <v>-</v>
      </c>
      <c r="I259" s="115">
        <v>44</v>
      </c>
      <c r="J259" s="116" t="str">
        <f t="shared" si="44"/>
        <v>-</v>
      </c>
      <c r="K259" s="115">
        <v>59</v>
      </c>
      <c r="L259" s="116">
        <f t="shared" si="45"/>
        <v>0.34090909090909083</v>
      </c>
      <c r="M259" s="115">
        <v>157</v>
      </c>
      <c r="N259" s="116">
        <v>1.6610169491525424</v>
      </c>
      <c r="O259" s="116">
        <v>1.3432835820895521</v>
      </c>
    </row>
    <row r="260" spans="2:15" x14ac:dyDescent="0.25">
      <c r="B260" s="114" t="s">
        <v>81</v>
      </c>
      <c r="C260" s="115">
        <v>166</v>
      </c>
      <c r="D260" s="116">
        <v>0.61165048543689315</v>
      </c>
      <c r="E260" s="115">
        <v>0</v>
      </c>
      <c r="F260" s="116">
        <f t="shared" si="44"/>
        <v>-1</v>
      </c>
      <c r="G260" s="115">
        <v>0</v>
      </c>
      <c r="H260" s="116" t="str">
        <f t="shared" si="44"/>
        <v>-</v>
      </c>
      <c r="I260" s="115">
        <v>435</v>
      </c>
      <c r="J260" s="116" t="str">
        <f t="shared" si="44"/>
        <v>-</v>
      </c>
      <c r="K260" s="115">
        <v>8</v>
      </c>
      <c r="L260" s="116">
        <f t="shared" si="45"/>
        <v>-0.98160919540229885</v>
      </c>
      <c r="M260" s="115">
        <v>77</v>
      </c>
      <c r="N260" s="116">
        <v>8.625</v>
      </c>
      <c r="O260" s="116">
        <v>-0.53614457831325302</v>
      </c>
    </row>
    <row r="261" spans="2:15" x14ac:dyDescent="0.25">
      <c r="B261" s="114" t="s">
        <v>83</v>
      </c>
      <c r="C261" s="115">
        <v>233</v>
      </c>
      <c r="D261" s="116">
        <v>2.5846153846153848</v>
      </c>
      <c r="E261" s="115">
        <v>0</v>
      </c>
      <c r="F261" s="116">
        <f t="shared" si="44"/>
        <v>-1</v>
      </c>
      <c r="G261" s="115">
        <v>0</v>
      </c>
      <c r="H261" s="116" t="str">
        <f t="shared" si="44"/>
        <v>-</v>
      </c>
      <c r="I261" s="115">
        <v>31</v>
      </c>
      <c r="J261" s="116" t="str">
        <f t="shared" si="44"/>
        <v>-</v>
      </c>
      <c r="K261" s="115">
        <v>238</v>
      </c>
      <c r="L261" s="116">
        <f t="shared" si="45"/>
        <v>6.67741935483871</v>
      </c>
      <c r="M261" s="115">
        <v>0</v>
      </c>
      <c r="N261" s="116">
        <v>-1</v>
      </c>
      <c r="O261" s="116">
        <v>-1</v>
      </c>
    </row>
    <row r="262" spans="2:15" x14ac:dyDescent="0.25">
      <c r="B262" s="114" t="s">
        <v>85</v>
      </c>
      <c r="C262" s="115">
        <v>270</v>
      </c>
      <c r="D262" s="116">
        <v>5.1363636363636367</v>
      </c>
      <c r="E262" s="115">
        <v>0</v>
      </c>
      <c r="F262" s="116">
        <f t="shared" si="44"/>
        <v>-1</v>
      </c>
      <c r="G262" s="115">
        <v>0</v>
      </c>
      <c r="H262" s="116" t="str">
        <f t="shared" si="44"/>
        <v>-</v>
      </c>
      <c r="I262" s="115">
        <v>195</v>
      </c>
      <c r="J262" s="116" t="str">
        <f t="shared" si="44"/>
        <v>-</v>
      </c>
      <c r="K262" s="115">
        <v>68</v>
      </c>
      <c r="L262" s="116">
        <f t="shared" si="45"/>
        <v>-0.6512820512820513</v>
      </c>
      <c r="M262" s="115">
        <v>0</v>
      </c>
      <c r="N262" s="116">
        <v>-1</v>
      </c>
      <c r="O262" s="116">
        <v>-1</v>
      </c>
    </row>
    <row r="263" spans="2:15" x14ac:dyDescent="0.25">
      <c r="B263" s="114" t="s">
        <v>87</v>
      </c>
      <c r="C263" s="115">
        <v>83</v>
      </c>
      <c r="D263" s="116">
        <v>0.3833333333333333</v>
      </c>
      <c r="E263" s="115">
        <v>11</v>
      </c>
      <c r="F263" s="116">
        <f t="shared" si="44"/>
        <v>-0.86746987951807231</v>
      </c>
      <c r="G263" s="115">
        <v>78</v>
      </c>
      <c r="H263" s="116">
        <f t="shared" si="44"/>
        <v>6.0909090909090908</v>
      </c>
      <c r="I263" s="115">
        <v>23</v>
      </c>
      <c r="J263" s="116">
        <f t="shared" si="44"/>
        <v>-0.70512820512820507</v>
      </c>
      <c r="K263" s="115">
        <v>24</v>
      </c>
      <c r="L263" s="116">
        <f t="shared" si="45"/>
        <v>4.3478260869565188E-2</v>
      </c>
      <c r="M263" s="115">
        <v>412</v>
      </c>
      <c r="N263" s="116">
        <v>16.166666666666668</v>
      </c>
      <c r="O263" s="116">
        <v>3.9638554216867474</v>
      </c>
    </row>
    <row r="264" spans="2:15" x14ac:dyDescent="0.25">
      <c r="B264" s="114" t="s">
        <v>89</v>
      </c>
      <c r="C264" s="115">
        <v>1454</v>
      </c>
      <c r="D264" s="116">
        <v>3.4876543209876543</v>
      </c>
      <c r="E264" s="115">
        <v>254</v>
      </c>
      <c r="F264" s="116">
        <f t="shared" si="44"/>
        <v>-0.82530949105914719</v>
      </c>
      <c r="G264" s="115">
        <v>132</v>
      </c>
      <c r="H264" s="116">
        <f t="shared" si="44"/>
        <v>-0.48031496062992129</v>
      </c>
      <c r="I264" s="115">
        <v>292</v>
      </c>
      <c r="J264" s="116">
        <f t="shared" si="44"/>
        <v>1.2121212121212119</v>
      </c>
      <c r="K264" s="115">
        <v>280</v>
      </c>
      <c r="L264" s="116">
        <f t="shared" si="45"/>
        <v>-4.1095890410958957E-2</v>
      </c>
      <c r="M264" s="115"/>
      <c r="N264" s="116" t="s">
        <v>223</v>
      </c>
      <c r="O264" s="116" t="s">
        <v>223</v>
      </c>
    </row>
    <row r="265" spans="2:15" x14ac:dyDescent="0.25">
      <c r="B265" s="114" t="s">
        <v>91</v>
      </c>
      <c r="C265" s="115">
        <v>1877</v>
      </c>
      <c r="D265" s="116">
        <v>0.15012254901960786</v>
      </c>
      <c r="E265" s="115">
        <v>77</v>
      </c>
      <c r="F265" s="116">
        <f t="shared" si="44"/>
        <v>-0.9589770911028237</v>
      </c>
      <c r="G265" s="115">
        <v>530</v>
      </c>
      <c r="H265" s="116">
        <f t="shared" si="44"/>
        <v>5.883116883116883</v>
      </c>
      <c r="I265" s="115">
        <v>1064</v>
      </c>
      <c r="J265" s="116">
        <f t="shared" si="44"/>
        <v>1.0075471698113208</v>
      </c>
      <c r="K265" s="115">
        <v>135</v>
      </c>
      <c r="L265" s="116">
        <f t="shared" si="45"/>
        <v>-0.87312030075187974</v>
      </c>
      <c r="M265" s="115"/>
      <c r="N265" s="116" t="s">
        <v>223</v>
      </c>
      <c r="O265" s="116" t="s">
        <v>223</v>
      </c>
    </row>
    <row r="266" spans="2:15" x14ac:dyDescent="0.25">
      <c r="B266" s="114" t="s">
        <v>93</v>
      </c>
      <c r="C266" s="115">
        <v>2081</v>
      </c>
      <c r="D266" s="116">
        <v>0.35481770833333326</v>
      </c>
      <c r="E266" s="115">
        <v>132</v>
      </c>
      <c r="F266" s="116">
        <f t="shared" si="44"/>
        <v>-0.93656895723209999</v>
      </c>
      <c r="G266" s="115">
        <v>919</v>
      </c>
      <c r="H266" s="116">
        <f t="shared" si="44"/>
        <v>5.9621212121212119</v>
      </c>
      <c r="I266" s="115">
        <v>1948</v>
      </c>
      <c r="J266" s="116">
        <f t="shared" si="44"/>
        <v>1.119695321001088</v>
      </c>
      <c r="K266" s="115">
        <v>291</v>
      </c>
      <c r="L266" s="116">
        <f t="shared" si="45"/>
        <v>-0.85061601642710472</v>
      </c>
      <c r="M266" s="115"/>
      <c r="N266" s="116" t="s">
        <v>223</v>
      </c>
      <c r="O266" s="116" t="s">
        <v>223</v>
      </c>
    </row>
    <row r="267" spans="2:15" ht="15.75" x14ac:dyDescent="0.25">
      <c r="B267" s="117" t="s">
        <v>30</v>
      </c>
      <c r="C267" s="118">
        <v>12733</v>
      </c>
      <c r="D267" s="119">
        <v>-7.1803469893570449E-2</v>
      </c>
      <c r="E267" s="118">
        <v>5018</v>
      </c>
      <c r="F267" s="119">
        <f t="shared" si="44"/>
        <v>-0.60590591376737613</v>
      </c>
      <c r="G267" s="118">
        <v>1659</v>
      </c>
      <c r="H267" s="119">
        <f t="shared" si="44"/>
        <v>-0.669390195296931</v>
      </c>
      <c r="I267" s="118">
        <v>6100</v>
      </c>
      <c r="J267" s="119">
        <f t="shared" si="44"/>
        <v>2.676913803496082</v>
      </c>
      <c r="K267" s="118">
        <v>7680</v>
      </c>
      <c r="L267" s="119">
        <f t="shared" si="45"/>
        <v>0.25901639344262306</v>
      </c>
      <c r="M267" s="118">
        <v>12214</v>
      </c>
      <c r="N267" s="119">
        <v>0.75136220246630336</v>
      </c>
      <c r="O267" s="119">
        <v>0.66835131812593906</v>
      </c>
    </row>
    <row r="268" spans="2:15" ht="6" customHeight="1" x14ac:dyDescent="0.25"/>
    <row r="269" spans="2:15" x14ac:dyDescent="0.25">
      <c r="B269" s="105" t="s">
        <v>55</v>
      </c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  <c r="O269" s="105"/>
    </row>
    <row r="270" spans="2:15" x14ac:dyDescent="0.25">
      <c r="C270" s="120"/>
      <c r="K270" s="120"/>
      <c r="N270" s="79"/>
      <c r="O270" s="79"/>
    </row>
  </sheetData>
  <mergeCells count="96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50:O250"/>
    <mergeCell ref="C252:O252"/>
    <mergeCell ref="C253:D253"/>
    <mergeCell ref="E253:F253"/>
    <mergeCell ref="G253:H253"/>
    <mergeCell ref="I253:J253"/>
    <mergeCell ref="K253:L253"/>
    <mergeCell ref="M253:O253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B86681-5BE5-4C23-A525-71219697E292}">
  <sheetPr>
    <tabColor rgb="FFF29140"/>
  </sheetPr>
  <dimension ref="A4:P11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7" t="s">
        <v>265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89" t="s">
        <v>132</v>
      </c>
      <c r="D6" s="290"/>
      <c r="E6" s="290"/>
      <c r="F6" s="290"/>
      <c r="G6" s="290"/>
      <c r="H6" s="290"/>
      <c r="I6" s="290"/>
      <c r="J6" s="290"/>
      <c r="K6" s="290"/>
      <c r="L6" s="290"/>
      <c r="M6" s="290"/>
      <c r="N6" s="290"/>
      <c r="O6" s="291"/>
    </row>
    <row r="7" spans="1:16" ht="22.5" thickTop="1" thickBot="1" x14ac:dyDescent="0.3">
      <c r="B7" s="109"/>
      <c r="C7" s="292">
        <v>2019</v>
      </c>
      <c r="D7" s="293"/>
      <c r="E7" s="294" t="s">
        <v>279</v>
      </c>
      <c r="F7" s="293"/>
      <c r="G7" s="294" t="s">
        <v>280</v>
      </c>
      <c r="H7" s="293"/>
      <c r="I7" s="294" t="s">
        <v>281</v>
      </c>
      <c r="J7" s="293"/>
      <c r="K7" s="294">
        <v>2023</v>
      </c>
      <c r="L7" s="293"/>
      <c r="M7" s="294">
        <v>2024</v>
      </c>
      <c r="N7" s="295"/>
      <c r="O7" s="296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">
        <v>267</v>
      </c>
      <c r="O8" s="112" t="s">
        <v>268</v>
      </c>
    </row>
    <row r="9" spans="1:16" x14ac:dyDescent="0.25">
      <c r="A9" s="1" t="s">
        <v>70</v>
      </c>
      <c r="B9" s="114" t="s">
        <v>71</v>
      </c>
      <c r="C9" s="115">
        <v>64732</v>
      </c>
      <c r="D9" s="116">
        <v>-0.14100692693542827</v>
      </c>
      <c r="E9" s="115">
        <v>63680</v>
      </c>
      <c r="F9" s="116">
        <f t="shared" ref="F9:L21" si="0">IFERROR(E9/C9-1,"-")</f>
        <v>-1.6251622072545269E-2</v>
      </c>
      <c r="G9" s="115">
        <v>12913</v>
      </c>
      <c r="H9" s="116">
        <f t="shared" si="0"/>
        <v>-0.79722047738693469</v>
      </c>
      <c r="I9" s="115">
        <v>70697</v>
      </c>
      <c r="J9" s="116">
        <f t="shared" si="0"/>
        <v>4.4748702857585378</v>
      </c>
      <c r="K9" s="115">
        <v>120145</v>
      </c>
      <c r="L9" s="116">
        <f t="shared" si="0"/>
        <v>0.69943561961610823</v>
      </c>
      <c r="M9" s="115">
        <v>89491</v>
      </c>
      <c r="N9" s="116">
        <v>-0.25514170377460565</v>
      </c>
      <c r="O9" s="116">
        <v>0.38248470617314467</v>
      </c>
    </row>
    <row r="10" spans="1:16" x14ac:dyDescent="0.25">
      <c r="A10" s="1" t="s">
        <v>72</v>
      </c>
      <c r="B10" s="114" t="s">
        <v>73</v>
      </c>
      <c r="C10" s="115">
        <v>66960</v>
      </c>
      <c r="D10" s="116">
        <v>-0.18979744936234055</v>
      </c>
      <c r="E10" s="115">
        <v>64214</v>
      </c>
      <c r="F10" s="116">
        <f t="shared" si="0"/>
        <v>-4.1009557945041797E-2</v>
      </c>
      <c r="G10" s="115">
        <v>12940</v>
      </c>
      <c r="H10" s="116">
        <f t="shared" si="0"/>
        <v>-0.79848631139626869</v>
      </c>
      <c r="I10" s="115">
        <v>56495</v>
      </c>
      <c r="J10" s="116">
        <f t="shared" si="0"/>
        <v>3.3659196290571867</v>
      </c>
      <c r="K10" s="115">
        <v>116676</v>
      </c>
      <c r="L10" s="116">
        <f t="shared" si="0"/>
        <v>1.0652447119214088</v>
      </c>
      <c r="M10" s="115">
        <v>145638</v>
      </c>
      <c r="N10" s="116">
        <v>0.24822585621721682</v>
      </c>
      <c r="O10" s="116">
        <v>1.1749999999999998</v>
      </c>
    </row>
    <row r="11" spans="1:16" x14ac:dyDescent="0.25">
      <c r="A11" s="1" t="s">
        <v>74</v>
      </c>
      <c r="B11" s="114" t="s">
        <v>75</v>
      </c>
      <c r="C11" s="115">
        <v>64209</v>
      </c>
      <c r="D11" s="116">
        <v>-0.18419180240388278</v>
      </c>
      <c r="E11" s="115">
        <v>20160</v>
      </c>
      <c r="F11" s="116">
        <f t="shared" si="0"/>
        <v>-0.6860253235527729</v>
      </c>
      <c r="G11" s="115">
        <v>19186</v>
      </c>
      <c r="H11" s="116">
        <f t="shared" si="0"/>
        <v>-4.8313492063492114E-2</v>
      </c>
      <c r="I11" s="115">
        <v>68397</v>
      </c>
      <c r="J11" s="116">
        <f t="shared" si="0"/>
        <v>2.5649431877410613</v>
      </c>
      <c r="K11" s="115">
        <v>107722</v>
      </c>
      <c r="L11" s="116">
        <f t="shared" si="0"/>
        <v>0.57495211778294375</v>
      </c>
      <c r="M11" s="115">
        <v>129096</v>
      </c>
      <c r="N11" s="116">
        <v>0.19841815042424016</v>
      </c>
      <c r="O11" s="116">
        <v>1.0105592673924217</v>
      </c>
    </row>
    <row r="12" spans="1:16" x14ac:dyDescent="0.25">
      <c r="A12" s="1" t="s">
        <v>76</v>
      </c>
      <c r="B12" s="114" t="s">
        <v>77</v>
      </c>
      <c r="C12" s="115">
        <v>74713</v>
      </c>
      <c r="D12" s="116">
        <v>-8.1111329758449369E-2</v>
      </c>
      <c r="E12" s="115">
        <v>0</v>
      </c>
      <c r="F12" s="116">
        <f t="shared" si="0"/>
        <v>-1</v>
      </c>
      <c r="G12" s="115">
        <v>25955</v>
      </c>
      <c r="H12" s="116" t="str">
        <f t="shared" si="0"/>
        <v>-</v>
      </c>
      <c r="I12" s="115">
        <v>76269</v>
      </c>
      <c r="J12" s="116">
        <f t="shared" si="0"/>
        <v>1.9385089578115968</v>
      </c>
      <c r="K12" s="115">
        <v>71493</v>
      </c>
      <c r="L12" s="116">
        <f t="shared" si="0"/>
        <v>-6.2620461786571213E-2</v>
      </c>
      <c r="M12" s="115">
        <v>122581</v>
      </c>
      <c r="N12" s="116">
        <v>0.71458744212720116</v>
      </c>
      <c r="O12" s="116">
        <v>0.64069171362413502</v>
      </c>
    </row>
    <row r="13" spans="1:16" x14ac:dyDescent="0.25">
      <c r="A13" s="1" t="s">
        <v>78</v>
      </c>
      <c r="B13" s="114" t="s">
        <v>79</v>
      </c>
      <c r="C13" s="115">
        <v>55886</v>
      </c>
      <c r="D13" s="116">
        <v>-0.14984179140805642</v>
      </c>
      <c r="E13" s="115">
        <v>0</v>
      </c>
      <c r="F13" s="116">
        <f t="shared" si="0"/>
        <v>-1</v>
      </c>
      <c r="G13" s="115">
        <v>35027</v>
      </c>
      <c r="H13" s="116" t="str">
        <f t="shared" si="0"/>
        <v>-</v>
      </c>
      <c r="I13" s="115">
        <v>68461</v>
      </c>
      <c r="J13" s="116">
        <f t="shared" si="0"/>
        <v>0.95452079824135661</v>
      </c>
      <c r="K13" s="115">
        <v>41121</v>
      </c>
      <c r="L13" s="116">
        <f t="shared" si="0"/>
        <v>-0.39935145557324603</v>
      </c>
      <c r="M13" s="115">
        <v>124784</v>
      </c>
      <c r="N13" s="116">
        <v>2.03455655261302</v>
      </c>
      <c r="O13" s="116">
        <v>1.2328311204952942</v>
      </c>
    </row>
    <row r="14" spans="1:16" x14ac:dyDescent="0.25">
      <c r="A14" s="1" t="s">
        <v>80</v>
      </c>
      <c r="B14" s="114" t="s">
        <v>81</v>
      </c>
      <c r="C14" s="115">
        <v>62055</v>
      </c>
      <c r="D14" s="116">
        <v>-2.0689328662058526E-2</v>
      </c>
      <c r="E14" s="115">
        <v>0</v>
      </c>
      <c r="F14" s="116">
        <f t="shared" si="0"/>
        <v>-1</v>
      </c>
      <c r="G14" s="115">
        <v>14068</v>
      </c>
      <c r="H14" s="116" t="str">
        <f t="shared" si="0"/>
        <v>-</v>
      </c>
      <c r="I14" s="115">
        <v>50889</v>
      </c>
      <c r="J14" s="116">
        <f t="shared" si="0"/>
        <v>2.6173585442138187</v>
      </c>
      <c r="K14" s="115">
        <v>61354</v>
      </c>
      <c r="L14" s="116">
        <f t="shared" si="0"/>
        <v>0.2056436557998782</v>
      </c>
      <c r="M14" s="115">
        <v>78527</v>
      </c>
      <c r="N14" s="116">
        <v>0.27990025100237959</v>
      </c>
      <c r="O14" s="116">
        <v>0.2654419466602207</v>
      </c>
    </row>
    <row r="15" spans="1:16" x14ac:dyDescent="0.25">
      <c r="A15" s="1" t="s">
        <v>82</v>
      </c>
      <c r="B15" s="114" t="s">
        <v>83</v>
      </c>
      <c r="C15" s="115">
        <v>80379</v>
      </c>
      <c r="D15" s="116">
        <v>6.0171201709379174E-2</v>
      </c>
      <c r="E15" s="115">
        <v>0</v>
      </c>
      <c r="F15" s="116">
        <f t="shared" si="0"/>
        <v>-1</v>
      </c>
      <c r="G15" s="115">
        <v>6598</v>
      </c>
      <c r="H15" s="116" t="str">
        <f t="shared" si="0"/>
        <v>-</v>
      </c>
      <c r="I15" s="115">
        <v>137368</v>
      </c>
      <c r="J15" s="116">
        <f t="shared" si="0"/>
        <v>19.81964231585329</v>
      </c>
      <c r="K15" s="115">
        <v>132622</v>
      </c>
      <c r="L15" s="116">
        <f t="shared" si="0"/>
        <v>-3.454953118630244E-2</v>
      </c>
      <c r="M15" s="115">
        <v>99510</v>
      </c>
      <c r="N15" s="116">
        <v>-0.24967200012064361</v>
      </c>
      <c r="O15" s="116">
        <v>0.23800992796625975</v>
      </c>
    </row>
    <row r="16" spans="1:16" x14ac:dyDescent="0.25">
      <c r="A16" s="1" t="s">
        <v>84</v>
      </c>
      <c r="B16" s="114" t="s">
        <v>85</v>
      </c>
      <c r="C16" s="115">
        <v>94508</v>
      </c>
      <c r="D16" s="116">
        <v>8.8350453728868183E-2</v>
      </c>
      <c r="E16" s="115">
        <v>25944</v>
      </c>
      <c r="F16" s="116">
        <f t="shared" si="0"/>
        <v>-0.72548355694755995</v>
      </c>
      <c r="G16" s="115">
        <v>32683</v>
      </c>
      <c r="H16" s="116">
        <f t="shared" si="0"/>
        <v>0.25975177304964547</v>
      </c>
      <c r="I16" s="115">
        <v>125617</v>
      </c>
      <c r="J16" s="116">
        <f t="shared" si="0"/>
        <v>2.84349661903742</v>
      </c>
      <c r="K16" s="115">
        <v>71685</v>
      </c>
      <c r="L16" s="116">
        <f t="shared" si="0"/>
        <v>-0.42933679358685528</v>
      </c>
      <c r="M16" s="115">
        <v>168193</v>
      </c>
      <c r="N16" s="116">
        <v>1.3462788588965613</v>
      </c>
      <c r="O16" s="116">
        <v>0.77966944597282772</v>
      </c>
    </row>
    <row r="17" spans="1:16" x14ac:dyDescent="0.25">
      <c r="A17" s="1" t="s">
        <v>86</v>
      </c>
      <c r="B17" s="114" t="s">
        <v>87</v>
      </c>
      <c r="C17" s="115">
        <v>67472</v>
      </c>
      <c r="D17" s="116">
        <v>6.8457141047364223E-2</v>
      </c>
      <c r="E17" s="115">
        <v>21185</v>
      </c>
      <c r="F17" s="116">
        <f t="shared" si="0"/>
        <v>-0.68601790372302585</v>
      </c>
      <c r="G17" s="115">
        <v>47142</v>
      </c>
      <c r="H17" s="116">
        <f t="shared" si="0"/>
        <v>1.2252537172527731</v>
      </c>
      <c r="I17" s="115">
        <v>74490</v>
      </c>
      <c r="J17" s="116">
        <f t="shared" si="0"/>
        <v>0.58011963853888249</v>
      </c>
      <c r="K17" s="115">
        <v>66924</v>
      </c>
      <c r="L17" s="116">
        <f t="shared" si="0"/>
        <v>-0.10157068062827224</v>
      </c>
      <c r="M17" s="115">
        <v>81749</v>
      </c>
      <c r="N17" s="116">
        <v>0.22151993305839457</v>
      </c>
      <c r="O17" s="116">
        <v>0.21159888546359973</v>
      </c>
    </row>
    <row r="18" spans="1:16" x14ac:dyDescent="0.25">
      <c r="A18" s="1" t="s">
        <v>88</v>
      </c>
      <c r="B18" s="114" t="s">
        <v>89</v>
      </c>
      <c r="C18" s="115">
        <v>73712</v>
      </c>
      <c r="D18" s="116">
        <v>-5.6534705423082365E-2</v>
      </c>
      <c r="E18" s="115">
        <v>15842</v>
      </c>
      <c r="F18" s="116">
        <f t="shared" si="0"/>
        <v>-0.78508248317777296</v>
      </c>
      <c r="G18" s="115">
        <v>74494</v>
      </c>
      <c r="H18" s="116">
        <f t="shared" si="0"/>
        <v>3.7023103143542482</v>
      </c>
      <c r="I18" s="115">
        <v>96232</v>
      </c>
      <c r="J18" s="116">
        <f t="shared" si="0"/>
        <v>0.29180873627406223</v>
      </c>
      <c r="K18" s="115">
        <v>103075</v>
      </c>
      <c r="L18" s="116">
        <f t="shared" si="0"/>
        <v>7.1109402277828471E-2</v>
      </c>
      <c r="M18" s="115"/>
      <c r="N18" s="116" t="s">
        <v>223</v>
      </c>
      <c r="O18" s="116" t="s">
        <v>223</v>
      </c>
    </row>
    <row r="19" spans="1:16" x14ac:dyDescent="0.25">
      <c r="A19" s="1" t="s">
        <v>90</v>
      </c>
      <c r="B19" s="114" t="s">
        <v>91</v>
      </c>
      <c r="C19" s="115">
        <v>64233</v>
      </c>
      <c r="D19" s="116">
        <v>-7.0528311169635538E-2</v>
      </c>
      <c r="E19" s="115">
        <v>14472</v>
      </c>
      <c r="F19" s="116">
        <f t="shared" si="0"/>
        <v>-0.77469525010508611</v>
      </c>
      <c r="G19" s="115">
        <v>80598</v>
      </c>
      <c r="H19" s="116">
        <f t="shared" si="0"/>
        <v>4.5692371475953566</v>
      </c>
      <c r="I19" s="115">
        <v>96956</v>
      </c>
      <c r="J19" s="116">
        <f t="shared" si="0"/>
        <v>0.20295788977393969</v>
      </c>
      <c r="K19" s="115">
        <v>70490</v>
      </c>
      <c r="L19" s="116">
        <f t="shared" si="0"/>
        <v>-0.27296918189694297</v>
      </c>
      <c r="M19" s="115"/>
      <c r="N19" s="116" t="s">
        <v>223</v>
      </c>
      <c r="O19" s="116" t="s">
        <v>223</v>
      </c>
    </row>
    <row r="20" spans="1:16" x14ac:dyDescent="0.25">
      <c r="A20" s="1" t="s">
        <v>92</v>
      </c>
      <c r="B20" s="114" t="s">
        <v>93</v>
      </c>
      <c r="C20" s="115">
        <v>65669</v>
      </c>
      <c r="D20" s="116">
        <v>-1.4082603930517856E-2</v>
      </c>
      <c r="E20" s="115">
        <v>61856</v>
      </c>
      <c r="F20" s="116">
        <f t="shared" si="0"/>
        <v>-5.8063926662504373E-2</v>
      </c>
      <c r="G20" s="115">
        <v>57766</v>
      </c>
      <c r="H20" s="116">
        <f t="shared" si="0"/>
        <v>-6.6121314019658595E-2</v>
      </c>
      <c r="I20" s="115">
        <v>92826</v>
      </c>
      <c r="J20" s="116">
        <f t="shared" si="0"/>
        <v>0.60693141294186881</v>
      </c>
      <c r="K20" s="115">
        <v>71642</v>
      </c>
      <c r="L20" s="116">
        <f t="shared" si="0"/>
        <v>-0.2282119233835348</v>
      </c>
      <c r="M20" s="115"/>
      <c r="N20" s="116" t="s">
        <v>223</v>
      </c>
      <c r="O20" s="116" t="s">
        <v>223</v>
      </c>
    </row>
    <row r="21" spans="1:16" ht="15.75" x14ac:dyDescent="0.25">
      <c r="A21" s="1"/>
      <c r="B21" s="117" t="s">
        <v>30</v>
      </c>
      <c r="C21" s="118">
        <v>834528</v>
      </c>
      <c r="D21" s="119">
        <v>-5.8907376813473689E-2</v>
      </c>
      <c r="E21" s="118">
        <v>295880</v>
      </c>
      <c r="F21" s="119">
        <f t="shared" si="0"/>
        <v>-0.64545227961194829</v>
      </c>
      <c r="G21" s="118">
        <v>419370</v>
      </c>
      <c r="H21" s="119">
        <f t="shared" si="0"/>
        <v>0.4173651480329863</v>
      </c>
      <c r="I21" s="118">
        <v>1014697</v>
      </c>
      <c r="J21" s="119">
        <f t="shared" si="0"/>
        <v>1.4195745999952307</v>
      </c>
      <c r="K21" s="118">
        <v>1034949</v>
      </c>
      <c r="L21" s="119">
        <f t="shared" si="0"/>
        <v>1.9958667464277546E-2</v>
      </c>
      <c r="M21" s="118">
        <v>1039569</v>
      </c>
      <c r="N21" s="119">
        <v>0.31634001990523486</v>
      </c>
      <c r="O21" s="119">
        <v>0.64771902351192079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67" t="s">
        <v>282</v>
      </c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267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89" t="s">
        <v>137</v>
      </c>
      <c r="D28" s="290"/>
      <c r="E28" s="290"/>
      <c r="F28" s="290"/>
      <c r="G28" s="290"/>
      <c r="H28" s="290"/>
      <c r="I28" s="290"/>
      <c r="J28" s="290"/>
      <c r="K28" s="290"/>
      <c r="L28" s="290"/>
      <c r="M28" s="290"/>
      <c r="N28" s="290"/>
      <c r="O28" s="291"/>
    </row>
    <row r="29" spans="1:16" ht="22.5" thickTop="1" thickBot="1" x14ac:dyDescent="0.3">
      <c r="B29" s="109"/>
      <c r="C29" s="292">
        <v>2019</v>
      </c>
      <c r="D29" s="293"/>
      <c r="E29" s="294" t="s">
        <v>279</v>
      </c>
      <c r="F29" s="293"/>
      <c r="G29" s="294" t="s">
        <v>280</v>
      </c>
      <c r="H29" s="293"/>
      <c r="I29" s="294" t="s">
        <v>281</v>
      </c>
      <c r="J29" s="293"/>
      <c r="K29" s="294">
        <v>2023</v>
      </c>
      <c r="L29" s="293"/>
      <c r="M29" s="294">
        <v>2024</v>
      </c>
      <c r="N29" s="295"/>
      <c r="O29" s="296"/>
    </row>
    <row r="30" spans="1:16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">
        <v>267</v>
      </c>
      <c r="O30" s="112" t="s">
        <v>268</v>
      </c>
    </row>
    <row r="31" spans="1:16" x14ac:dyDescent="0.25">
      <c r="B31" s="114" t="s">
        <v>71</v>
      </c>
      <c r="C31" s="115">
        <v>63251</v>
      </c>
      <c r="D31" s="116">
        <v>-0.14253372195485658</v>
      </c>
      <c r="E31" s="115">
        <v>61649</v>
      </c>
      <c r="F31" s="116">
        <f t="shared" ref="F31:J43" si="1">IFERROR(E31/C31-1,"-")</f>
        <v>-2.5327662803750095E-2</v>
      </c>
      <c r="G31" s="115">
        <v>12399</v>
      </c>
      <c r="H31" s="116">
        <f t="shared" si="1"/>
        <v>-0.79887751626141545</v>
      </c>
      <c r="I31" s="115">
        <v>52867</v>
      </c>
      <c r="J31" s="116">
        <f t="shared" si="1"/>
        <v>3.263811597709493</v>
      </c>
      <c r="K31" s="115">
        <v>115667</v>
      </c>
      <c r="L31" s="116">
        <f t="shared" ref="L31:L43" si="2">IFERROR(K31/I31-1,"-")</f>
        <v>1.1878865833128418</v>
      </c>
      <c r="M31" s="115">
        <v>69459</v>
      </c>
      <c r="N31" s="116">
        <v>-0.39949164411629934</v>
      </c>
      <c r="O31" s="116">
        <v>9.8148645871211526E-2</v>
      </c>
    </row>
    <row r="32" spans="1:16" x14ac:dyDescent="0.25">
      <c r="B32" s="114" t="s">
        <v>73</v>
      </c>
      <c r="C32" s="115">
        <v>65692</v>
      </c>
      <c r="D32" s="116">
        <v>-0.19150297838822428</v>
      </c>
      <c r="E32" s="115">
        <v>62817</v>
      </c>
      <c r="F32" s="116">
        <f t="shared" si="1"/>
        <v>-4.3764841989892278E-2</v>
      </c>
      <c r="G32" s="115">
        <v>12370</v>
      </c>
      <c r="H32" s="116">
        <f t="shared" si="1"/>
        <v>-0.80307878440549529</v>
      </c>
      <c r="I32" s="115">
        <v>52756</v>
      </c>
      <c r="J32" s="116">
        <f t="shared" si="1"/>
        <v>3.2648342764753435</v>
      </c>
      <c r="K32" s="115">
        <v>111801</v>
      </c>
      <c r="L32" s="116">
        <f t="shared" si="2"/>
        <v>1.1192091894760785</v>
      </c>
      <c r="M32" s="115">
        <v>126419</v>
      </c>
      <c r="N32" s="116">
        <v>0.13075017218092855</v>
      </c>
      <c r="O32" s="116">
        <v>0.92442002070267315</v>
      </c>
    </row>
    <row r="33" spans="2:16" x14ac:dyDescent="0.25">
      <c r="B33" s="114" t="s">
        <v>75</v>
      </c>
      <c r="C33" s="115">
        <v>62834</v>
      </c>
      <c r="D33" s="116">
        <v>-0.18652011237555188</v>
      </c>
      <c r="E33" s="115">
        <v>19412</v>
      </c>
      <c r="F33" s="116">
        <f t="shared" si="1"/>
        <v>-0.69105898080656969</v>
      </c>
      <c r="G33" s="115">
        <v>18439</v>
      </c>
      <c r="H33" s="116">
        <f t="shared" si="1"/>
        <v>-5.0123634865031907E-2</v>
      </c>
      <c r="I33" s="115">
        <v>63892</v>
      </c>
      <c r="J33" s="116">
        <f t="shared" si="1"/>
        <v>2.4650469114377134</v>
      </c>
      <c r="K33" s="115">
        <v>102681</v>
      </c>
      <c r="L33" s="116">
        <f t="shared" si="2"/>
        <v>0.6071026106554811</v>
      </c>
      <c r="M33" s="115">
        <v>108728</v>
      </c>
      <c r="N33" s="116">
        <v>5.8891128835909301E-2</v>
      </c>
      <c r="O33" s="116">
        <v>0.73040073845370346</v>
      </c>
    </row>
    <row r="34" spans="2:16" x14ac:dyDescent="0.25">
      <c r="B34" s="114" t="s">
        <v>77</v>
      </c>
      <c r="C34" s="115">
        <v>74314</v>
      </c>
      <c r="D34" s="116">
        <v>-7.6351342953378865E-2</v>
      </c>
      <c r="E34" s="115">
        <v>0</v>
      </c>
      <c r="F34" s="116">
        <f t="shared" si="1"/>
        <v>-1</v>
      </c>
      <c r="G34" s="115">
        <v>24985</v>
      </c>
      <c r="H34" s="116" t="str">
        <f t="shared" si="1"/>
        <v>-</v>
      </c>
      <c r="I34" s="115">
        <v>70112</v>
      </c>
      <c r="J34" s="116">
        <f t="shared" si="1"/>
        <v>1.8061636982189313</v>
      </c>
      <c r="K34" s="115">
        <v>64849</v>
      </c>
      <c r="L34" s="116">
        <f t="shared" si="2"/>
        <v>-7.5065609310816961E-2</v>
      </c>
      <c r="M34" s="115">
        <v>105905</v>
      </c>
      <c r="N34" s="116">
        <v>0.63310151274499216</v>
      </c>
      <c r="O34" s="116">
        <v>0.42510159593078023</v>
      </c>
    </row>
    <row r="35" spans="2:16" x14ac:dyDescent="0.25">
      <c r="B35" s="114" t="s">
        <v>79</v>
      </c>
      <c r="C35" s="115">
        <v>55528</v>
      </c>
      <c r="D35" s="116">
        <v>-0.13765685178283016</v>
      </c>
      <c r="E35" s="115">
        <v>0</v>
      </c>
      <c r="F35" s="116">
        <f t="shared" si="1"/>
        <v>-1</v>
      </c>
      <c r="G35" s="115">
        <v>34472</v>
      </c>
      <c r="H35" s="116" t="str">
        <f t="shared" si="1"/>
        <v>-</v>
      </c>
      <c r="I35" s="115">
        <v>65633</v>
      </c>
      <c r="J35" s="116">
        <f t="shared" si="1"/>
        <v>0.90395103272220934</v>
      </c>
      <c r="K35" s="115">
        <v>37200</v>
      </c>
      <c r="L35" s="116">
        <f t="shared" si="2"/>
        <v>-0.4332119513049838</v>
      </c>
      <c r="M35" s="115">
        <v>106442</v>
      </c>
      <c r="N35" s="116">
        <v>1.8613440860215054</v>
      </c>
      <c r="O35" s="116">
        <v>0.91690678576573981</v>
      </c>
    </row>
    <row r="36" spans="2:16" x14ac:dyDescent="0.25">
      <c r="B36" s="114" t="s">
        <v>81</v>
      </c>
      <c r="C36" s="115">
        <v>61509</v>
      </c>
      <c r="D36" s="116">
        <v>-1.5446425713096623E-2</v>
      </c>
      <c r="E36" s="115">
        <v>0</v>
      </c>
      <c r="F36" s="116">
        <f t="shared" si="1"/>
        <v>-1</v>
      </c>
      <c r="G36" s="115">
        <v>13550</v>
      </c>
      <c r="H36" s="116" t="str">
        <f t="shared" si="1"/>
        <v>-</v>
      </c>
      <c r="I36" s="115">
        <v>48479</v>
      </c>
      <c r="J36" s="116">
        <f t="shared" si="1"/>
        <v>2.5777859778597785</v>
      </c>
      <c r="K36" s="115">
        <v>58168</v>
      </c>
      <c r="L36" s="116">
        <f t="shared" si="2"/>
        <v>0.19985973308030291</v>
      </c>
      <c r="M36" s="115">
        <v>60812</v>
      </c>
      <c r="N36" s="116">
        <v>4.5454545454545414E-2</v>
      </c>
      <c r="O36" s="116">
        <v>-1.1331675039425115E-2</v>
      </c>
    </row>
    <row r="37" spans="2:16" x14ac:dyDescent="0.25">
      <c r="B37" s="114" t="s">
        <v>83</v>
      </c>
      <c r="C37" s="115">
        <v>79144</v>
      </c>
      <c r="D37" s="116">
        <v>5.5365905696607598E-2</v>
      </c>
      <c r="E37" s="115">
        <v>0</v>
      </c>
      <c r="F37" s="116">
        <f t="shared" si="1"/>
        <v>-1</v>
      </c>
      <c r="G37" s="115">
        <v>5666</v>
      </c>
      <c r="H37" s="116" t="str">
        <f t="shared" si="1"/>
        <v>-</v>
      </c>
      <c r="I37" s="115">
        <v>131509</v>
      </c>
      <c r="J37" s="116">
        <f t="shared" si="1"/>
        <v>22.210201200141192</v>
      </c>
      <c r="K37" s="115">
        <v>126864</v>
      </c>
      <c r="L37" s="116">
        <f t="shared" si="2"/>
        <v>-3.532077652480059E-2</v>
      </c>
      <c r="M37" s="115">
        <v>79640</v>
      </c>
      <c r="N37" s="116">
        <v>-0.37224114011855214</v>
      </c>
      <c r="O37" s="116">
        <v>6.2670575154148978E-3</v>
      </c>
    </row>
    <row r="38" spans="2:16" x14ac:dyDescent="0.25">
      <c r="B38" s="114" t="s">
        <v>85</v>
      </c>
      <c r="C38" s="115">
        <v>93478</v>
      </c>
      <c r="D38" s="116">
        <v>8.7029327627508923E-2</v>
      </c>
      <c r="E38" s="115">
        <v>25709</v>
      </c>
      <c r="F38" s="116">
        <f t="shared" si="1"/>
        <v>-0.72497272085410469</v>
      </c>
      <c r="G38" s="115">
        <v>31673</v>
      </c>
      <c r="H38" s="116">
        <f t="shared" si="1"/>
        <v>0.2319810183204325</v>
      </c>
      <c r="I38" s="115">
        <v>118989</v>
      </c>
      <c r="J38" s="116">
        <f t="shared" si="1"/>
        <v>2.756796009219209</v>
      </c>
      <c r="K38" s="115">
        <v>64414</v>
      </c>
      <c r="L38" s="116">
        <f t="shared" si="2"/>
        <v>-0.4586558421366681</v>
      </c>
      <c r="M38" s="115">
        <v>149093</v>
      </c>
      <c r="N38" s="116">
        <v>1.3146055205390135</v>
      </c>
      <c r="O38" s="116">
        <v>0.59495282312415765</v>
      </c>
    </row>
    <row r="39" spans="2:16" x14ac:dyDescent="0.25">
      <c r="B39" s="114" t="s">
        <v>87</v>
      </c>
      <c r="C39" s="115">
        <v>65979</v>
      </c>
      <c r="D39" s="116">
        <v>5.5968118818219725E-2</v>
      </c>
      <c r="E39" s="115">
        <v>21044</v>
      </c>
      <c r="F39" s="116">
        <f t="shared" si="1"/>
        <v>-0.68105003107049211</v>
      </c>
      <c r="G39" s="115">
        <v>39763</v>
      </c>
      <c r="H39" s="116">
        <f t="shared" si="1"/>
        <v>0.88951720205284168</v>
      </c>
      <c r="I39" s="115">
        <v>71807</v>
      </c>
      <c r="J39" s="116">
        <f t="shared" si="1"/>
        <v>0.80587480823881497</v>
      </c>
      <c r="K39" s="115">
        <v>63598</v>
      </c>
      <c r="L39" s="116">
        <f t="shared" si="2"/>
        <v>-0.11432033088696092</v>
      </c>
      <c r="M39" s="115">
        <v>63472</v>
      </c>
      <c r="N39" s="116">
        <v>-1.9811943771816942E-3</v>
      </c>
      <c r="O39" s="116">
        <v>-3.799693841980023E-2</v>
      </c>
    </row>
    <row r="40" spans="2:16" x14ac:dyDescent="0.25">
      <c r="B40" s="114" t="s">
        <v>89</v>
      </c>
      <c r="C40" s="115">
        <v>73101</v>
      </c>
      <c r="D40" s="116">
        <v>-5.3647485274127771E-2</v>
      </c>
      <c r="E40" s="115">
        <v>15648</v>
      </c>
      <c r="F40" s="116">
        <f t="shared" si="1"/>
        <v>-0.78594000082078219</v>
      </c>
      <c r="G40" s="115">
        <v>60215</v>
      </c>
      <c r="H40" s="116">
        <f t="shared" si="1"/>
        <v>2.8480956032719837</v>
      </c>
      <c r="I40" s="115">
        <v>90510</v>
      </c>
      <c r="J40" s="116">
        <f t="shared" si="1"/>
        <v>0.50311384206593046</v>
      </c>
      <c r="K40" s="115">
        <v>97611</v>
      </c>
      <c r="L40" s="116">
        <f t="shared" si="2"/>
        <v>7.8455419290686113E-2</v>
      </c>
      <c r="M40" s="115"/>
      <c r="N40" s="116" t="s">
        <v>223</v>
      </c>
      <c r="O40" s="116" t="s">
        <v>223</v>
      </c>
    </row>
    <row r="41" spans="2:16" x14ac:dyDescent="0.25">
      <c r="B41" s="114" t="s">
        <v>91</v>
      </c>
      <c r="C41" s="115">
        <v>62745</v>
      </c>
      <c r="D41" s="116">
        <v>-7.2505543237250558E-2</v>
      </c>
      <c r="E41" s="115">
        <v>13916</v>
      </c>
      <c r="F41" s="116">
        <f t="shared" si="1"/>
        <v>-0.77821340345844292</v>
      </c>
      <c r="G41" s="115">
        <v>63933</v>
      </c>
      <c r="H41" s="116">
        <f t="shared" si="1"/>
        <v>3.5942081057775219</v>
      </c>
      <c r="I41" s="115">
        <v>92633</v>
      </c>
      <c r="J41" s="116">
        <f t="shared" si="1"/>
        <v>0.44890744998670473</v>
      </c>
      <c r="K41" s="115">
        <v>65764</v>
      </c>
      <c r="L41" s="116">
        <f t="shared" si="2"/>
        <v>-0.290058618418922</v>
      </c>
      <c r="M41" s="115"/>
      <c r="N41" s="116" t="s">
        <v>223</v>
      </c>
      <c r="O41" s="116" t="s">
        <v>223</v>
      </c>
    </row>
    <row r="42" spans="2:16" x14ac:dyDescent="0.25">
      <c r="B42" s="114" t="s">
        <v>93</v>
      </c>
      <c r="C42" s="115">
        <v>64457</v>
      </c>
      <c r="D42" s="116">
        <v>-1.7244008050253057E-2</v>
      </c>
      <c r="E42" s="115">
        <v>61275</v>
      </c>
      <c r="F42" s="116">
        <f t="shared" si="1"/>
        <v>-4.936624416277513E-2</v>
      </c>
      <c r="G42" s="115">
        <v>43784</v>
      </c>
      <c r="H42" s="116">
        <f t="shared" si="1"/>
        <v>-0.28545083639330882</v>
      </c>
      <c r="I42" s="115">
        <v>87824</v>
      </c>
      <c r="J42" s="116">
        <f t="shared" si="1"/>
        <v>1.0058468847067421</v>
      </c>
      <c r="K42" s="115">
        <v>66031</v>
      </c>
      <c r="L42" s="116">
        <f t="shared" si="2"/>
        <v>-0.24814401530333396</v>
      </c>
      <c r="M42" s="115"/>
      <c r="N42" s="116" t="s">
        <v>223</v>
      </c>
      <c r="O42" s="116" t="s">
        <v>223</v>
      </c>
    </row>
    <row r="43" spans="2:16" ht="15.75" x14ac:dyDescent="0.25">
      <c r="B43" s="117" t="s">
        <v>30</v>
      </c>
      <c r="C43" s="118">
        <v>822032</v>
      </c>
      <c r="D43" s="119">
        <v>-5.8956054271623759E-2</v>
      </c>
      <c r="E43" s="118">
        <v>288930</v>
      </c>
      <c r="F43" s="119">
        <f t="shared" si="1"/>
        <v>-0.64851733265858269</v>
      </c>
      <c r="G43" s="118">
        <v>361249</v>
      </c>
      <c r="H43" s="119">
        <f t="shared" si="1"/>
        <v>0.25029938047277889</v>
      </c>
      <c r="I43" s="118">
        <v>947011</v>
      </c>
      <c r="J43" s="119">
        <f t="shared" si="1"/>
        <v>1.6214909937466957</v>
      </c>
      <c r="K43" s="118">
        <v>974648</v>
      </c>
      <c r="L43" s="119">
        <f t="shared" si="2"/>
        <v>2.9183399136863297E-2</v>
      </c>
      <c r="M43" s="118">
        <v>869970</v>
      </c>
      <c r="N43" s="119">
        <v>0.16736576843495143</v>
      </c>
      <c r="O43" s="119">
        <v>0.39927524693234506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8" spans="2:16" ht="48.75" customHeight="1" thickBot="1" x14ac:dyDescent="0.3">
      <c r="B48" s="267" t="s">
        <v>283</v>
      </c>
      <c r="C48" s="267"/>
      <c r="D48" s="267"/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O48" s="267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89" t="s">
        <v>149</v>
      </c>
      <c r="D50" s="290"/>
      <c r="E50" s="290"/>
      <c r="F50" s="290"/>
      <c r="G50" s="290"/>
      <c r="H50" s="290"/>
      <c r="I50" s="290"/>
      <c r="J50" s="290"/>
      <c r="K50" s="290"/>
      <c r="L50" s="290"/>
      <c r="M50" s="290"/>
      <c r="N50" s="290"/>
      <c r="O50" s="291"/>
    </row>
    <row r="51" spans="1:16" ht="22.5" thickTop="1" thickBot="1" x14ac:dyDescent="0.3">
      <c r="B51" s="109"/>
      <c r="C51" s="292">
        <v>2019</v>
      </c>
      <c r="D51" s="293"/>
      <c r="E51" s="294" t="s">
        <v>279</v>
      </c>
      <c r="F51" s="293"/>
      <c r="G51" s="294" t="s">
        <v>280</v>
      </c>
      <c r="H51" s="293"/>
      <c r="I51" s="294" t="s">
        <v>281</v>
      </c>
      <c r="J51" s="293"/>
      <c r="K51" s="294">
        <v>2023</v>
      </c>
      <c r="L51" s="293"/>
      <c r="M51" s="294">
        <v>2024</v>
      </c>
      <c r="N51" s="295"/>
      <c r="O51" s="296"/>
    </row>
    <row r="52" spans="1:16" ht="16.5" thickTop="1" thickBot="1" x14ac:dyDescent="0.3">
      <c r="B52" s="85"/>
      <c r="C52" s="111" t="s">
        <v>69</v>
      </c>
      <c r="D52" s="112" t="str">
        <f>CONCATENATE("var ",RIGHT(C51,2),"/",RIGHT(C51-1,2))</f>
        <v>var 19/18</v>
      </c>
      <c r="E52" s="113" t="s">
        <v>69</v>
      </c>
      <c r="F52" s="112" t="str">
        <f>CONCATENATE("var ",RIGHT(E51,2),"/",RIGHT(C51,2))</f>
        <v>var 20/19</v>
      </c>
      <c r="G52" s="113" t="s">
        <v>69</v>
      </c>
      <c r="H52" s="112" t="str">
        <f>CONCATENATE("var ",RIGHT(G51,2),"/",RIGHT(E51,2))</f>
        <v>var 21/20</v>
      </c>
      <c r="I52" s="113" t="s">
        <v>69</v>
      </c>
      <c r="J52" s="112" t="str">
        <f>CONCATENATE("var ",RIGHT(I51,2),"/",RIGHT(G51,2))</f>
        <v>var 22/21</v>
      </c>
      <c r="K52" s="113" t="s">
        <v>69</v>
      </c>
      <c r="L52" s="112" t="str">
        <f>CONCATENATE("var ",RIGHT(K51,2),"/",RIGHT(I51,2))</f>
        <v>var 23/22</v>
      </c>
      <c r="M52" s="113" t="s">
        <v>69</v>
      </c>
      <c r="N52" s="112" t="s">
        <v>267</v>
      </c>
      <c r="O52" s="112" t="s">
        <v>268</v>
      </c>
    </row>
    <row r="53" spans="1:16" x14ac:dyDescent="0.25">
      <c r="A53" s="1"/>
      <c r="B53" s="114" t="s">
        <v>71</v>
      </c>
      <c r="C53" s="115">
        <v>55106</v>
      </c>
      <c r="D53" s="116">
        <v>-0.15144515791256674</v>
      </c>
      <c r="E53" s="115">
        <v>55016</v>
      </c>
      <c r="F53" s="116">
        <f t="shared" ref="F53:J65" si="3">IFERROR(E53/C53-1,"-")</f>
        <v>-1.6332159837404436E-3</v>
      </c>
      <c r="G53" s="115">
        <v>12399</v>
      </c>
      <c r="H53" s="116">
        <f t="shared" si="3"/>
        <v>-0.7746291987785372</v>
      </c>
      <c r="I53" s="115">
        <v>0</v>
      </c>
      <c r="J53" s="116">
        <f t="shared" si="3"/>
        <v>-1</v>
      </c>
      <c r="K53" s="115">
        <v>0</v>
      </c>
      <c r="L53" s="116" t="str">
        <f t="shared" ref="L53:L65" si="4">IFERROR(K53/I53-1,"-")</f>
        <v>-</v>
      </c>
      <c r="M53" s="115">
        <v>0</v>
      </c>
      <c r="N53" s="116" t="s">
        <v>223</v>
      </c>
      <c r="O53" s="116">
        <v>-1</v>
      </c>
    </row>
    <row r="54" spans="1:16" x14ac:dyDescent="0.25">
      <c r="A54" s="1">
        <v>2</v>
      </c>
      <c r="B54" s="114" t="s">
        <v>73</v>
      </c>
      <c r="C54" s="115">
        <v>58029</v>
      </c>
      <c r="D54" s="116">
        <v>-0.20283265104266834</v>
      </c>
      <c r="E54" s="115">
        <v>56665</v>
      </c>
      <c r="F54" s="116">
        <f t="shared" si="3"/>
        <v>-2.3505488634992799E-2</v>
      </c>
      <c r="G54" s="115">
        <v>12370</v>
      </c>
      <c r="H54" s="116">
        <f t="shared" si="3"/>
        <v>-0.78169946174887495</v>
      </c>
      <c r="I54" s="115">
        <v>0</v>
      </c>
      <c r="J54" s="116">
        <f t="shared" si="3"/>
        <v>-1</v>
      </c>
      <c r="K54" s="115">
        <v>0</v>
      </c>
      <c r="L54" s="116" t="str">
        <f t="shared" si="4"/>
        <v>-</v>
      </c>
      <c r="M54" s="115">
        <v>0</v>
      </c>
      <c r="N54" s="116" t="s">
        <v>223</v>
      </c>
      <c r="O54" s="116">
        <v>-1</v>
      </c>
    </row>
    <row r="55" spans="1:16" x14ac:dyDescent="0.25">
      <c r="A55" s="1">
        <v>3</v>
      </c>
      <c r="B55" s="114" t="s">
        <v>75</v>
      </c>
      <c r="C55" s="115">
        <v>54916</v>
      </c>
      <c r="D55" s="116">
        <v>-0.19351475188345346</v>
      </c>
      <c r="E55" s="115">
        <v>16536</v>
      </c>
      <c r="F55" s="116">
        <f t="shared" si="3"/>
        <v>-0.69888557068978074</v>
      </c>
      <c r="G55" s="115">
        <v>18439</v>
      </c>
      <c r="H55" s="116">
        <f t="shared" si="3"/>
        <v>0.11508224479922591</v>
      </c>
      <c r="I55" s="115">
        <v>0</v>
      </c>
      <c r="J55" s="116">
        <f t="shared" si="3"/>
        <v>-1</v>
      </c>
      <c r="K55" s="115">
        <v>0</v>
      </c>
      <c r="L55" s="116" t="str">
        <f t="shared" si="4"/>
        <v>-</v>
      </c>
      <c r="M55" s="115">
        <v>0</v>
      </c>
      <c r="N55" s="116" t="s">
        <v>223</v>
      </c>
      <c r="O55" s="116">
        <v>-1</v>
      </c>
    </row>
    <row r="56" spans="1:16" x14ac:dyDescent="0.25">
      <c r="A56" s="1">
        <v>4</v>
      </c>
      <c r="B56" s="114" t="s">
        <v>77</v>
      </c>
      <c r="C56" s="115">
        <v>66151</v>
      </c>
      <c r="D56" s="116">
        <v>-7.700572066415512E-2</v>
      </c>
      <c r="E56" s="115">
        <v>0</v>
      </c>
      <c r="F56" s="116">
        <f t="shared" si="3"/>
        <v>-1</v>
      </c>
      <c r="G56" s="115">
        <v>24985</v>
      </c>
      <c r="H56" s="116" t="str">
        <f t="shared" si="3"/>
        <v>-</v>
      </c>
      <c r="I56" s="115">
        <v>0</v>
      </c>
      <c r="J56" s="116">
        <f t="shared" si="3"/>
        <v>-1</v>
      </c>
      <c r="K56" s="115">
        <v>0</v>
      </c>
      <c r="L56" s="116" t="str">
        <f t="shared" si="4"/>
        <v>-</v>
      </c>
      <c r="M56" s="115">
        <v>0</v>
      </c>
      <c r="N56" s="116" t="s">
        <v>223</v>
      </c>
      <c r="O56" s="116">
        <v>-1</v>
      </c>
    </row>
    <row r="57" spans="1:16" x14ac:dyDescent="0.25">
      <c r="A57" s="1">
        <v>5</v>
      </c>
      <c r="B57" s="114" t="s">
        <v>79</v>
      </c>
      <c r="C57" s="115">
        <v>49009</v>
      </c>
      <c r="D57" s="116">
        <v>-0.1347128303818923</v>
      </c>
      <c r="E57" s="115">
        <v>0</v>
      </c>
      <c r="F57" s="116">
        <f t="shared" si="3"/>
        <v>-1</v>
      </c>
      <c r="G57" s="115">
        <v>34472</v>
      </c>
      <c r="H57" s="116" t="str">
        <f t="shared" si="3"/>
        <v>-</v>
      </c>
      <c r="I57" s="115">
        <v>0</v>
      </c>
      <c r="J57" s="116">
        <f t="shared" si="3"/>
        <v>-1</v>
      </c>
      <c r="K57" s="115">
        <v>37200</v>
      </c>
      <c r="L57" s="116" t="str">
        <f t="shared" si="4"/>
        <v>-</v>
      </c>
      <c r="M57" s="115">
        <v>0</v>
      </c>
      <c r="N57" s="116">
        <v>-1</v>
      </c>
      <c r="O57" s="116">
        <v>-1</v>
      </c>
    </row>
    <row r="58" spans="1:16" x14ac:dyDescent="0.25">
      <c r="A58" s="1">
        <v>6</v>
      </c>
      <c r="B58" s="114" t="s">
        <v>81</v>
      </c>
      <c r="C58" s="115">
        <v>53001</v>
      </c>
      <c r="D58" s="116">
        <v>-1.0880113466706476E-2</v>
      </c>
      <c r="E58" s="115">
        <v>0</v>
      </c>
      <c r="F58" s="116">
        <f t="shared" si="3"/>
        <v>-1</v>
      </c>
      <c r="G58" s="115">
        <v>13550</v>
      </c>
      <c r="H58" s="116" t="str">
        <f t="shared" si="3"/>
        <v>-</v>
      </c>
      <c r="I58" s="115">
        <v>0</v>
      </c>
      <c r="J58" s="116">
        <f t="shared" si="3"/>
        <v>-1</v>
      </c>
      <c r="K58" s="115">
        <v>58168</v>
      </c>
      <c r="L58" s="116" t="str">
        <f t="shared" si="4"/>
        <v>-</v>
      </c>
      <c r="M58" s="115">
        <v>0</v>
      </c>
      <c r="N58" s="116">
        <v>-1</v>
      </c>
      <c r="O58" s="116">
        <v>-1</v>
      </c>
    </row>
    <row r="59" spans="1:16" x14ac:dyDescent="0.25">
      <c r="A59" s="1">
        <v>7</v>
      </c>
      <c r="B59" s="114" t="s">
        <v>83</v>
      </c>
      <c r="C59" s="115">
        <v>70044</v>
      </c>
      <c r="D59" s="116">
        <v>8.0842527582748236E-2</v>
      </c>
      <c r="E59" s="115">
        <v>0</v>
      </c>
      <c r="F59" s="116">
        <f t="shared" si="3"/>
        <v>-1</v>
      </c>
      <c r="G59" s="115">
        <v>5666</v>
      </c>
      <c r="H59" s="116" t="str">
        <f t="shared" si="3"/>
        <v>-</v>
      </c>
      <c r="I59" s="115">
        <v>0</v>
      </c>
      <c r="J59" s="116">
        <f t="shared" si="3"/>
        <v>-1</v>
      </c>
      <c r="K59" s="115">
        <v>126864</v>
      </c>
      <c r="L59" s="116" t="str">
        <f t="shared" si="4"/>
        <v>-</v>
      </c>
      <c r="M59" s="115">
        <v>0</v>
      </c>
      <c r="N59" s="116">
        <v>-1</v>
      </c>
      <c r="O59" s="116">
        <v>-1</v>
      </c>
    </row>
    <row r="60" spans="1:16" x14ac:dyDescent="0.25">
      <c r="A60" s="1">
        <v>8</v>
      </c>
      <c r="B60" s="114" t="s">
        <v>85</v>
      </c>
      <c r="C60" s="115">
        <v>83986</v>
      </c>
      <c r="D60" s="116">
        <v>0.10335133146783315</v>
      </c>
      <c r="E60" s="115">
        <v>25709</v>
      </c>
      <c r="F60" s="116">
        <f t="shared" si="3"/>
        <v>-0.69388945776677069</v>
      </c>
      <c r="G60" s="115">
        <v>31673</v>
      </c>
      <c r="H60" s="116">
        <f t="shared" si="3"/>
        <v>0.2319810183204325</v>
      </c>
      <c r="I60" s="115">
        <v>0</v>
      </c>
      <c r="J60" s="116">
        <f t="shared" si="3"/>
        <v>-1</v>
      </c>
      <c r="K60" s="115">
        <v>64414</v>
      </c>
      <c r="L60" s="116" t="str">
        <f t="shared" si="4"/>
        <v>-</v>
      </c>
      <c r="M60" s="115">
        <v>0</v>
      </c>
      <c r="N60" s="116">
        <v>-1</v>
      </c>
      <c r="O60" s="116">
        <v>-1</v>
      </c>
    </row>
    <row r="61" spans="1:16" x14ac:dyDescent="0.25">
      <c r="A61" s="1">
        <v>9</v>
      </c>
      <c r="B61" s="114" t="s">
        <v>87</v>
      </c>
      <c r="C61" s="115">
        <v>57977</v>
      </c>
      <c r="D61" s="116">
        <v>6.8050770959600548E-2</v>
      </c>
      <c r="E61" s="115">
        <v>0</v>
      </c>
      <c r="F61" s="116">
        <f t="shared" si="3"/>
        <v>-1</v>
      </c>
      <c r="G61" s="115">
        <v>39763</v>
      </c>
      <c r="H61" s="116" t="str">
        <f t="shared" si="3"/>
        <v>-</v>
      </c>
      <c r="I61" s="115">
        <v>0</v>
      </c>
      <c r="J61" s="116">
        <f t="shared" si="3"/>
        <v>-1</v>
      </c>
      <c r="K61" s="115">
        <v>63598</v>
      </c>
      <c r="L61" s="116" t="str">
        <f t="shared" si="4"/>
        <v>-</v>
      </c>
      <c r="M61" s="115">
        <v>0</v>
      </c>
      <c r="N61" s="116">
        <v>-1</v>
      </c>
      <c r="O61" s="116">
        <v>-1</v>
      </c>
    </row>
    <row r="62" spans="1:16" x14ac:dyDescent="0.25">
      <c r="A62" s="1">
        <v>10</v>
      </c>
      <c r="B62" s="114" t="s">
        <v>89</v>
      </c>
      <c r="C62" s="115">
        <v>67659</v>
      </c>
      <c r="D62" s="116">
        <v>-1.3932813524739518E-2</v>
      </c>
      <c r="E62" s="115">
        <v>0</v>
      </c>
      <c r="F62" s="116">
        <f t="shared" si="3"/>
        <v>-1</v>
      </c>
      <c r="G62" s="115">
        <v>60215</v>
      </c>
      <c r="H62" s="116" t="str">
        <f t="shared" si="3"/>
        <v>-</v>
      </c>
      <c r="I62" s="115">
        <v>0</v>
      </c>
      <c r="J62" s="116">
        <f t="shared" si="3"/>
        <v>-1</v>
      </c>
      <c r="K62" s="115">
        <v>97611</v>
      </c>
      <c r="L62" s="116" t="str">
        <f t="shared" si="4"/>
        <v>-</v>
      </c>
      <c r="M62" s="115"/>
      <c r="N62" s="116" t="s">
        <v>223</v>
      </c>
      <c r="O62" s="116" t="s">
        <v>223</v>
      </c>
    </row>
    <row r="63" spans="1:16" x14ac:dyDescent="0.25">
      <c r="A63" s="1">
        <v>11</v>
      </c>
      <c r="B63" s="114" t="s">
        <v>91</v>
      </c>
      <c r="C63" s="115">
        <v>56312</v>
      </c>
      <c r="D63" s="116">
        <v>-5.3595737886758199E-2</v>
      </c>
      <c r="E63" s="115">
        <v>13916</v>
      </c>
      <c r="F63" s="116">
        <f t="shared" si="3"/>
        <v>-0.75287682909504194</v>
      </c>
      <c r="G63" s="115">
        <v>0</v>
      </c>
      <c r="H63" s="116">
        <f t="shared" si="3"/>
        <v>-1</v>
      </c>
      <c r="I63" s="115">
        <v>0</v>
      </c>
      <c r="J63" s="116" t="str">
        <f t="shared" si="3"/>
        <v>-</v>
      </c>
      <c r="K63" s="115">
        <v>65764</v>
      </c>
      <c r="L63" s="116" t="str">
        <f t="shared" si="4"/>
        <v>-</v>
      </c>
      <c r="M63" s="115"/>
      <c r="N63" s="116" t="s">
        <v>223</v>
      </c>
      <c r="O63" s="116" t="s">
        <v>223</v>
      </c>
    </row>
    <row r="64" spans="1:16" x14ac:dyDescent="0.25">
      <c r="A64" s="1">
        <v>12</v>
      </c>
      <c r="B64" s="114" t="s">
        <v>93</v>
      </c>
      <c r="C64" s="115">
        <v>58187</v>
      </c>
      <c r="D64" s="116">
        <v>1.4771538193233402E-2</v>
      </c>
      <c r="E64" s="115">
        <v>61275</v>
      </c>
      <c r="F64" s="116">
        <f t="shared" si="3"/>
        <v>5.3070273428772685E-2</v>
      </c>
      <c r="G64" s="115">
        <v>0</v>
      </c>
      <c r="H64" s="116">
        <f t="shared" si="3"/>
        <v>-1</v>
      </c>
      <c r="I64" s="115">
        <v>0</v>
      </c>
      <c r="J64" s="116" t="str">
        <f t="shared" si="3"/>
        <v>-</v>
      </c>
      <c r="K64" s="115">
        <v>57860</v>
      </c>
      <c r="L64" s="116" t="str">
        <f t="shared" si="4"/>
        <v>-</v>
      </c>
      <c r="M64" s="115"/>
      <c r="N64" s="116" t="s">
        <v>223</v>
      </c>
      <c r="O64" s="116" t="s">
        <v>223</v>
      </c>
    </row>
    <row r="65" spans="1:16" ht="15.75" x14ac:dyDescent="0.25">
      <c r="B65" s="117" t="s">
        <v>30</v>
      </c>
      <c r="C65" s="118">
        <v>730377</v>
      </c>
      <c r="D65" s="119">
        <v>-4.9463549475262325E-2</v>
      </c>
      <c r="E65" s="118">
        <v>0</v>
      </c>
      <c r="F65" s="119">
        <f t="shared" si="3"/>
        <v>-1</v>
      </c>
      <c r="G65" s="118">
        <v>0</v>
      </c>
      <c r="H65" s="119" t="str">
        <f t="shared" si="3"/>
        <v>-</v>
      </c>
      <c r="I65" s="118">
        <v>0</v>
      </c>
      <c r="J65" s="119" t="str">
        <f t="shared" si="3"/>
        <v>-</v>
      </c>
      <c r="K65" s="118">
        <v>0</v>
      </c>
      <c r="L65" s="119" t="str">
        <f t="shared" si="4"/>
        <v>-</v>
      </c>
      <c r="M65" s="118">
        <v>0</v>
      </c>
      <c r="N65" s="119">
        <v>-1</v>
      </c>
      <c r="O65" s="119">
        <v>-1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67" t="s">
        <v>284</v>
      </c>
      <c r="C70" s="267"/>
      <c r="D70" s="267"/>
      <c r="E70" s="267"/>
      <c r="F70" s="267"/>
      <c r="G70" s="267"/>
      <c r="H70" s="267"/>
      <c r="I70" s="267"/>
      <c r="J70" s="267"/>
      <c r="K70" s="267"/>
      <c r="L70" s="267"/>
      <c r="M70" s="267"/>
      <c r="N70" s="267"/>
      <c r="O70" s="267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89" t="s">
        <v>62</v>
      </c>
      <c r="D72" s="290"/>
      <c r="E72" s="290"/>
      <c r="F72" s="290"/>
      <c r="G72" s="290"/>
      <c r="H72" s="290"/>
      <c r="I72" s="290"/>
      <c r="J72" s="290"/>
      <c r="K72" s="290"/>
      <c r="L72" s="290"/>
      <c r="M72" s="290"/>
      <c r="N72" s="290"/>
      <c r="O72" s="291"/>
    </row>
    <row r="73" spans="1:16" ht="22.5" thickTop="1" thickBot="1" x14ac:dyDescent="0.3">
      <c r="B73" s="109"/>
      <c r="C73" s="292">
        <v>2019</v>
      </c>
      <c r="D73" s="293"/>
      <c r="E73" s="294" t="s">
        <v>279</v>
      </c>
      <c r="F73" s="293"/>
      <c r="G73" s="294" t="s">
        <v>280</v>
      </c>
      <c r="H73" s="293"/>
      <c r="I73" s="294" t="s">
        <v>281</v>
      </c>
      <c r="J73" s="293"/>
      <c r="K73" s="294">
        <v>2023</v>
      </c>
      <c r="L73" s="293"/>
      <c r="M73" s="294">
        <v>2024</v>
      </c>
      <c r="N73" s="295"/>
      <c r="O73" s="296"/>
    </row>
    <row r="74" spans="1:16" ht="16.5" thickTop="1" thickBot="1" x14ac:dyDescent="0.3">
      <c r="B74" s="85"/>
      <c r="C74" s="111" t="s">
        <v>69</v>
      </c>
      <c r="D74" s="112" t="str">
        <f>CONCATENATE("var ",RIGHT(C73,2),"/",RIGHT(C73-1,2))</f>
        <v>var 19/18</v>
      </c>
      <c r="E74" s="113" t="s">
        <v>69</v>
      </c>
      <c r="F74" s="112" t="str">
        <f>CONCATENATE("var ",RIGHT(E73,2),"/",RIGHT(C73,2))</f>
        <v>var 20/19</v>
      </c>
      <c r="G74" s="113" t="s">
        <v>69</v>
      </c>
      <c r="H74" s="112" t="str">
        <f>CONCATENATE("var ",RIGHT(G73,2),"/",RIGHT(E73,2))</f>
        <v>var 21/20</v>
      </c>
      <c r="I74" s="113" t="s">
        <v>69</v>
      </c>
      <c r="J74" s="112" t="str">
        <f>CONCATENATE("var ",RIGHT(I73,2),"/",RIGHT(G73,2))</f>
        <v>var 22/21</v>
      </c>
      <c r="K74" s="113" t="s">
        <v>69</v>
      </c>
      <c r="L74" s="112" t="str">
        <f>CONCATENATE("var ",RIGHT(K73,2),"/",RIGHT(I73,2))</f>
        <v>var 23/22</v>
      </c>
      <c r="M74" s="113" t="s">
        <v>69</v>
      </c>
      <c r="N74" s="112" t="s">
        <v>267</v>
      </c>
      <c r="O74" s="112" t="s">
        <v>268</v>
      </c>
    </row>
    <row r="75" spans="1:16" x14ac:dyDescent="0.25">
      <c r="A75" s="1">
        <v>1</v>
      </c>
      <c r="B75" s="114" t="s">
        <v>71</v>
      </c>
      <c r="C75" s="115">
        <v>8145</v>
      </c>
      <c r="D75" s="116">
        <v>-7.6949229374433381E-2</v>
      </c>
      <c r="E75" s="115">
        <v>6633</v>
      </c>
      <c r="F75" s="116">
        <f t="shared" ref="F75:J87" si="5">IFERROR(E75/C75-1,"-")</f>
        <v>-0.18563535911602214</v>
      </c>
      <c r="G75" s="115">
        <v>0</v>
      </c>
      <c r="H75" s="116">
        <f t="shared" si="5"/>
        <v>-1</v>
      </c>
      <c r="I75" s="115">
        <v>0</v>
      </c>
      <c r="J75" s="116" t="str">
        <f t="shared" si="5"/>
        <v>-</v>
      </c>
      <c r="K75" s="115">
        <v>0</v>
      </c>
      <c r="L75" s="116" t="str">
        <f t="shared" ref="L75:L87" si="6">IFERROR(K75/I75-1,"-")</f>
        <v>-</v>
      </c>
      <c r="M75" s="115">
        <v>0</v>
      </c>
      <c r="N75" s="116" t="s">
        <v>223</v>
      </c>
      <c r="O75" s="116">
        <v>-1</v>
      </c>
    </row>
    <row r="76" spans="1:16" x14ac:dyDescent="0.25">
      <c r="A76" s="1">
        <v>2</v>
      </c>
      <c r="B76" s="114" t="s">
        <v>73</v>
      </c>
      <c r="C76" s="115">
        <v>7663</v>
      </c>
      <c r="D76" s="116">
        <v>-9.3993851974462084E-2</v>
      </c>
      <c r="E76" s="115">
        <v>6152</v>
      </c>
      <c r="F76" s="116">
        <f t="shared" si="5"/>
        <v>-0.19718126060289709</v>
      </c>
      <c r="G76" s="115">
        <v>0</v>
      </c>
      <c r="H76" s="116">
        <f t="shared" si="5"/>
        <v>-1</v>
      </c>
      <c r="I76" s="115">
        <v>0</v>
      </c>
      <c r="J76" s="116" t="str">
        <f t="shared" si="5"/>
        <v>-</v>
      </c>
      <c r="K76" s="115">
        <v>0</v>
      </c>
      <c r="L76" s="116" t="str">
        <f t="shared" si="6"/>
        <v>-</v>
      </c>
      <c r="M76" s="115">
        <v>0</v>
      </c>
      <c r="N76" s="116" t="s">
        <v>223</v>
      </c>
      <c r="O76" s="116">
        <v>-1</v>
      </c>
    </row>
    <row r="77" spans="1:16" x14ac:dyDescent="0.25">
      <c r="A77" s="1">
        <v>3</v>
      </c>
      <c r="B77" s="114" t="s">
        <v>75</v>
      </c>
      <c r="C77" s="115">
        <v>7918</v>
      </c>
      <c r="D77" s="116">
        <v>-0.13445561871447309</v>
      </c>
      <c r="E77" s="115">
        <v>2876</v>
      </c>
      <c r="F77" s="116">
        <f t="shared" si="5"/>
        <v>-0.63677696387976757</v>
      </c>
      <c r="G77" s="115">
        <v>0</v>
      </c>
      <c r="H77" s="116">
        <f t="shared" si="5"/>
        <v>-1</v>
      </c>
      <c r="I77" s="115">
        <v>0</v>
      </c>
      <c r="J77" s="116" t="str">
        <f t="shared" si="5"/>
        <v>-</v>
      </c>
      <c r="K77" s="115">
        <v>0</v>
      </c>
      <c r="L77" s="116" t="str">
        <f t="shared" si="6"/>
        <v>-</v>
      </c>
      <c r="M77" s="115">
        <v>0</v>
      </c>
      <c r="N77" s="116" t="s">
        <v>223</v>
      </c>
      <c r="O77" s="116">
        <v>-1</v>
      </c>
    </row>
    <row r="78" spans="1:16" x14ac:dyDescent="0.25">
      <c r="A78" s="1">
        <v>4</v>
      </c>
      <c r="B78" s="114" t="s">
        <v>77</v>
      </c>
      <c r="C78" s="115">
        <v>8163</v>
      </c>
      <c r="D78" s="116">
        <v>-7.1013997951519303E-2</v>
      </c>
      <c r="E78" s="115">
        <v>0</v>
      </c>
      <c r="F78" s="116">
        <f t="shared" si="5"/>
        <v>-1</v>
      </c>
      <c r="G78" s="115">
        <v>0</v>
      </c>
      <c r="H78" s="116" t="str">
        <f t="shared" si="5"/>
        <v>-</v>
      </c>
      <c r="I78" s="115">
        <v>0</v>
      </c>
      <c r="J78" s="116" t="str">
        <f t="shared" si="5"/>
        <v>-</v>
      </c>
      <c r="K78" s="115">
        <v>0</v>
      </c>
      <c r="L78" s="116" t="str">
        <f t="shared" si="6"/>
        <v>-</v>
      </c>
      <c r="M78" s="115">
        <v>0</v>
      </c>
      <c r="N78" s="116" t="s">
        <v>223</v>
      </c>
      <c r="O78" s="116">
        <v>-1</v>
      </c>
    </row>
    <row r="79" spans="1:16" x14ac:dyDescent="0.25">
      <c r="A79" s="1">
        <v>5</v>
      </c>
      <c r="B79" s="114" t="s">
        <v>79</v>
      </c>
      <c r="C79" s="115">
        <v>6519</v>
      </c>
      <c r="D79" s="116">
        <v>-0.1591641945053528</v>
      </c>
      <c r="E79" s="115">
        <v>0</v>
      </c>
      <c r="F79" s="116">
        <f t="shared" si="5"/>
        <v>-1</v>
      </c>
      <c r="G79" s="115">
        <v>0</v>
      </c>
      <c r="H79" s="116" t="str">
        <f t="shared" si="5"/>
        <v>-</v>
      </c>
      <c r="I79" s="115">
        <v>0</v>
      </c>
      <c r="J79" s="116" t="str">
        <f t="shared" si="5"/>
        <v>-</v>
      </c>
      <c r="K79" s="115">
        <v>0</v>
      </c>
      <c r="L79" s="116" t="str">
        <f t="shared" si="6"/>
        <v>-</v>
      </c>
      <c r="M79" s="115">
        <v>0</v>
      </c>
      <c r="N79" s="116" t="s">
        <v>223</v>
      </c>
      <c r="O79" s="116">
        <v>-1</v>
      </c>
    </row>
    <row r="80" spans="1:16" x14ac:dyDescent="0.25">
      <c r="A80" s="1">
        <v>6</v>
      </c>
      <c r="B80" s="114" t="s">
        <v>81</v>
      </c>
      <c r="C80" s="115">
        <v>8508</v>
      </c>
      <c r="D80" s="116">
        <v>-4.2969628796400428E-2</v>
      </c>
      <c r="E80" s="115">
        <v>0</v>
      </c>
      <c r="F80" s="116">
        <f t="shared" si="5"/>
        <v>-1</v>
      </c>
      <c r="G80" s="115">
        <v>0</v>
      </c>
      <c r="H80" s="116" t="str">
        <f t="shared" si="5"/>
        <v>-</v>
      </c>
      <c r="I80" s="115">
        <v>0</v>
      </c>
      <c r="J80" s="116" t="str">
        <f t="shared" si="5"/>
        <v>-</v>
      </c>
      <c r="K80" s="115">
        <v>0</v>
      </c>
      <c r="L80" s="116" t="str">
        <f t="shared" si="6"/>
        <v>-</v>
      </c>
      <c r="M80" s="115">
        <v>0</v>
      </c>
      <c r="N80" s="116" t="s">
        <v>223</v>
      </c>
      <c r="O80" s="116">
        <v>-1</v>
      </c>
    </row>
    <row r="81" spans="1:16" x14ac:dyDescent="0.25">
      <c r="A81" s="1">
        <v>7</v>
      </c>
      <c r="B81" s="114" t="s">
        <v>83</v>
      </c>
      <c r="C81" s="115">
        <v>9100</v>
      </c>
      <c r="D81" s="116">
        <v>-0.10670462353980559</v>
      </c>
      <c r="E81" s="115">
        <v>0</v>
      </c>
      <c r="F81" s="116">
        <f t="shared" si="5"/>
        <v>-1</v>
      </c>
      <c r="G81" s="115">
        <v>0</v>
      </c>
      <c r="H81" s="116" t="str">
        <f t="shared" si="5"/>
        <v>-</v>
      </c>
      <c r="I81" s="115">
        <v>0</v>
      </c>
      <c r="J81" s="116" t="str">
        <f t="shared" si="5"/>
        <v>-</v>
      </c>
      <c r="K81" s="115">
        <v>0</v>
      </c>
      <c r="L81" s="116" t="str">
        <f t="shared" si="6"/>
        <v>-</v>
      </c>
      <c r="M81" s="115">
        <v>0</v>
      </c>
      <c r="N81" s="116" t="s">
        <v>223</v>
      </c>
      <c r="O81" s="116">
        <v>-1</v>
      </c>
    </row>
    <row r="82" spans="1:16" x14ac:dyDescent="0.25">
      <c r="A82" s="1">
        <v>8</v>
      </c>
      <c r="B82" s="114" t="s">
        <v>85</v>
      </c>
      <c r="C82" s="115">
        <v>9492</v>
      </c>
      <c r="D82" s="116">
        <v>-3.8784810126582303E-2</v>
      </c>
      <c r="E82" s="115">
        <v>0</v>
      </c>
      <c r="F82" s="116">
        <f t="shared" si="5"/>
        <v>-1</v>
      </c>
      <c r="G82" s="115">
        <v>0</v>
      </c>
      <c r="H82" s="116" t="str">
        <f t="shared" si="5"/>
        <v>-</v>
      </c>
      <c r="I82" s="115">
        <v>0</v>
      </c>
      <c r="J82" s="116" t="str">
        <f t="shared" si="5"/>
        <v>-</v>
      </c>
      <c r="K82" s="115">
        <v>0</v>
      </c>
      <c r="L82" s="116" t="str">
        <f t="shared" si="6"/>
        <v>-</v>
      </c>
      <c r="M82" s="115">
        <v>0</v>
      </c>
      <c r="N82" s="116" t="s">
        <v>223</v>
      </c>
      <c r="O82" s="116">
        <v>-1</v>
      </c>
    </row>
    <row r="83" spans="1:16" x14ac:dyDescent="0.25">
      <c r="A83" s="1">
        <v>9</v>
      </c>
      <c r="B83" s="114" t="s">
        <v>87</v>
      </c>
      <c r="C83" s="115">
        <v>8002</v>
      </c>
      <c r="D83" s="116">
        <v>-2.4027320404927388E-2</v>
      </c>
      <c r="E83" s="115">
        <v>0</v>
      </c>
      <c r="F83" s="116">
        <f t="shared" si="5"/>
        <v>-1</v>
      </c>
      <c r="G83" s="115">
        <v>0</v>
      </c>
      <c r="H83" s="116" t="str">
        <f t="shared" si="5"/>
        <v>-</v>
      </c>
      <c r="I83" s="115">
        <v>0</v>
      </c>
      <c r="J83" s="116" t="str">
        <f t="shared" si="5"/>
        <v>-</v>
      </c>
      <c r="K83" s="115">
        <v>0</v>
      </c>
      <c r="L83" s="116" t="str">
        <f t="shared" si="6"/>
        <v>-</v>
      </c>
      <c r="M83" s="115">
        <v>0</v>
      </c>
      <c r="N83" s="116" t="s">
        <v>223</v>
      </c>
      <c r="O83" s="116">
        <v>-1</v>
      </c>
    </row>
    <row r="84" spans="1:16" x14ac:dyDescent="0.25">
      <c r="A84" s="1">
        <v>10</v>
      </c>
      <c r="B84" s="114" t="s">
        <v>89</v>
      </c>
      <c r="C84" s="115">
        <v>5442</v>
      </c>
      <c r="D84" s="116">
        <v>-0.36940903823870219</v>
      </c>
      <c r="E84" s="115">
        <v>0</v>
      </c>
      <c r="F84" s="116">
        <f t="shared" si="5"/>
        <v>-1</v>
      </c>
      <c r="G84" s="115">
        <v>0</v>
      </c>
      <c r="H84" s="116" t="str">
        <f t="shared" si="5"/>
        <v>-</v>
      </c>
      <c r="I84" s="115">
        <v>0</v>
      </c>
      <c r="J84" s="116" t="str">
        <f t="shared" si="5"/>
        <v>-</v>
      </c>
      <c r="K84" s="115">
        <v>0</v>
      </c>
      <c r="L84" s="116" t="str">
        <f t="shared" si="6"/>
        <v>-</v>
      </c>
      <c r="M84" s="115"/>
      <c r="N84" s="116" t="s">
        <v>223</v>
      </c>
      <c r="O84" s="116" t="s">
        <v>223</v>
      </c>
    </row>
    <row r="85" spans="1:16" x14ac:dyDescent="0.25">
      <c r="A85" s="1">
        <v>11</v>
      </c>
      <c r="B85" s="114" t="s">
        <v>91</v>
      </c>
      <c r="C85" s="115">
        <v>6433</v>
      </c>
      <c r="D85" s="116">
        <v>-0.21057798502883784</v>
      </c>
      <c r="E85" s="115">
        <v>0</v>
      </c>
      <c r="F85" s="116">
        <f t="shared" si="5"/>
        <v>-1</v>
      </c>
      <c r="G85" s="115">
        <v>0</v>
      </c>
      <c r="H85" s="116" t="str">
        <f t="shared" si="5"/>
        <v>-</v>
      </c>
      <c r="I85" s="115">
        <v>0</v>
      </c>
      <c r="J85" s="116" t="str">
        <f t="shared" si="5"/>
        <v>-</v>
      </c>
      <c r="K85" s="115">
        <v>0</v>
      </c>
      <c r="L85" s="116" t="str">
        <f t="shared" si="6"/>
        <v>-</v>
      </c>
      <c r="M85" s="115"/>
      <c r="N85" s="116" t="s">
        <v>223</v>
      </c>
      <c r="O85" s="116" t="s">
        <v>223</v>
      </c>
    </row>
    <row r="86" spans="1:16" x14ac:dyDescent="0.25">
      <c r="A86" s="1">
        <v>12</v>
      </c>
      <c r="B86" s="114" t="s">
        <v>93</v>
      </c>
      <c r="C86" s="115">
        <v>6270</v>
      </c>
      <c r="D86" s="116">
        <v>-0.23981571290009696</v>
      </c>
      <c r="E86" s="115">
        <v>0</v>
      </c>
      <c r="F86" s="116">
        <f t="shared" si="5"/>
        <v>-1</v>
      </c>
      <c r="G86" s="115">
        <v>0</v>
      </c>
      <c r="H86" s="116" t="str">
        <f t="shared" si="5"/>
        <v>-</v>
      </c>
      <c r="I86" s="115">
        <v>0</v>
      </c>
      <c r="J86" s="116" t="str">
        <f t="shared" si="5"/>
        <v>-</v>
      </c>
      <c r="K86" s="115">
        <v>8171</v>
      </c>
      <c r="L86" s="116" t="str">
        <f t="shared" si="6"/>
        <v>-</v>
      </c>
      <c r="M86" s="115"/>
      <c r="N86" s="116" t="s">
        <v>223</v>
      </c>
      <c r="O86" s="116" t="s">
        <v>223</v>
      </c>
    </row>
    <row r="87" spans="1:16" ht="15.75" x14ac:dyDescent="0.25">
      <c r="B87" s="117" t="s">
        <v>30</v>
      </c>
      <c r="C87" s="118">
        <v>91655</v>
      </c>
      <c r="D87" s="119">
        <v>-0.12832388633164682</v>
      </c>
      <c r="E87" s="118">
        <v>0</v>
      </c>
      <c r="F87" s="119">
        <f t="shared" si="5"/>
        <v>-1</v>
      </c>
      <c r="G87" s="118">
        <v>0</v>
      </c>
      <c r="H87" s="119" t="str">
        <f t="shared" si="5"/>
        <v>-</v>
      </c>
      <c r="I87" s="118">
        <v>0</v>
      </c>
      <c r="J87" s="119" t="str">
        <f t="shared" si="5"/>
        <v>-</v>
      </c>
      <c r="K87" s="118">
        <v>0</v>
      </c>
      <c r="L87" s="119" t="str">
        <f t="shared" si="6"/>
        <v>-</v>
      </c>
      <c r="M87" s="118">
        <v>0</v>
      </c>
      <c r="N87" s="119" t="s">
        <v>223</v>
      </c>
      <c r="O87" s="119">
        <v>-1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67" t="s">
        <v>285</v>
      </c>
      <c r="C92" s="267"/>
      <c r="D92" s="267"/>
      <c r="E92" s="267"/>
      <c r="F92" s="267"/>
      <c r="G92" s="267"/>
      <c r="H92" s="267"/>
      <c r="I92" s="267"/>
      <c r="J92" s="267"/>
      <c r="K92" s="267"/>
      <c r="L92" s="267"/>
      <c r="M92" s="267"/>
      <c r="N92" s="267"/>
      <c r="O92" s="267"/>
      <c r="P92" s="1" t="s">
        <v>114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115</v>
      </c>
    </row>
    <row r="94" spans="1:16" ht="22.5" thickTop="1" thickBot="1" x14ac:dyDescent="0.3">
      <c r="B94" s="121" t="s">
        <v>96</v>
      </c>
      <c r="C94" s="289" t="s">
        <v>32</v>
      </c>
      <c r="D94" s="290"/>
      <c r="E94" s="290"/>
      <c r="F94" s="290"/>
      <c r="G94" s="290"/>
      <c r="H94" s="290"/>
      <c r="I94" s="290"/>
      <c r="J94" s="290"/>
      <c r="K94" s="290"/>
      <c r="L94" s="290"/>
      <c r="M94" s="290"/>
      <c r="N94" s="290"/>
      <c r="O94" s="291"/>
    </row>
    <row r="95" spans="1:16" ht="22.5" thickTop="1" thickBot="1" x14ac:dyDescent="0.3">
      <c r="B95" s="109"/>
      <c r="C95" s="292">
        <v>2019</v>
      </c>
      <c r="D95" s="293"/>
      <c r="E95" s="294" t="s">
        <v>279</v>
      </c>
      <c r="F95" s="293"/>
      <c r="G95" s="294" t="s">
        <v>280</v>
      </c>
      <c r="H95" s="293"/>
      <c r="I95" s="294" t="s">
        <v>281</v>
      </c>
      <c r="J95" s="293"/>
      <c r="K95" s="294">
        <v>2023</v>
      </c>
      <c r="L95" s="293"/>
      <c r="M95" s="294">
        <v>2024</v>
      </c>
      <c r="N95" s="295"/>
      <c r="O95" s="296"/>
    </row>
    <row r="96" spans="1:16" ht="16.5" thickTop="1" thickBot="1" x14ac:dyDescent="0.3">
      <c r="B96" s="85"/>
      <c r="C96" s="111" t="s">
        <v>69</v>
      </c>
      <c r="D96" s="112" t="str">
        <f>CONCATENATE("var ",RIGHT(C95,2),"/",RIGHT(C95-1,2))</f>
        <v>var 19/18</v>
      </c>
      <c r="E96" s="113" t="s">
        <v>69</v>
      </c>
      <c r="F96" s="112" t="str">
        <f>CONCATENATE("var ",RIGHT(E95,2),"/",RIGHT(C95,2))</f>
        <v>var 20/19</v>
      </c>
      <c r="G96" s="113" t="s">
        <v>69</v>
      </c>
      <c r="H96" s="112" t="str">
        <f>CONCATENATE("var ",RIGHT(G95,2),"/",RIGHT(E95,2))</f>
        <v>var 21/20</v>
      </c>
      <c r="I96" s="113" t="s">
        <v>69</v>
      </c>
      <c r="J96" s="112" t="str">
        <f>CONCATENATE("var ",RIGHT(I95,2),"/",RIGHT(G95,2))</f>
        <v>var 22/21</v>
      </c>
      <c r="K96" s="113" t="s">
        <v>69</v>
      </c>
      <c r="L96" s="112" t="str">
        <f>CONCATENATE("var ",RIGHT(K95,2),"/",RIGHT(I95,2))</f>
        <v>var 23/22</v>
      </c>
      <c r="M96" s="113" t="s">
        <v>69</v>
      </c>
      <c r="N96" s="112" t="s">
        <v>267</v>
      </c>
      <c r="O96" s="112" t="s">
        <v>268</v>
      </c>
    </row>
    <row r="97" spans="2:15" x14ac:dyDescent="0.25">
      <c r="B97" s="114" t="s">
        <v>71</v>
      </c>
      <c r="C97" s="115" t="s">
        <v>223</v>
      </c>
      <c r="D97" s="116" t="s">
        <v>223</v>
      </c>
      <c r="E97" s="115" t="s">
        <v>223</v>
      </c>
      <c r="F97" s="116" t="str">
        <f t="shared" ref="F97:J109" si="7">IFERROR(E97/C97-1,"-")</f>
        <v>-</v>
      </c>
      <c r="G97" s="115" t="s">
        <v>223</v>
      </c>
      <c r="H97" s="116" t="str">
        <f t="shared" si="7"/>
        <v>-</v>
      </c>
      <c r="I97" s="115" t="s">
        <v>223</v>
      </c>
      <c r="J97" s="116" t="str">
        <f t="shared" si="7"/>
        <v>-</v>
      </c>
      <c r="K97" s="115" t="s">
        <v>223</v>
      </c>
      <c r="L97" s="116" t="str">
        <f t="shared" ref="L97:L109" si="8">IFERROR(K97/I97-1,"-")</f>
        <v>-</v>
      </c>
      <c r="M97" s="115"/>
      <c r="N97" s="116" t="s">
        <v>223</v>
      </c>
      <c r="O97" s="116" t="s">
        <v>223</v>
      </c>
    </row>
    <row r="98" spans="2:15" x14ac:dyDescent="0.25">
      <c r="B98" s="114" t="s">
        <v>73</v>
      </c>
      <c r="C98" s="115" t="s">
        <v>223</v>
      </c>
      <c r="D98" s="116" t="s">
        <v>223</v>
      </c>
      <c r="E98" s="115" t="s">
        <v>223</v>
      </c>
      <c r="F98" s="116" t="str">
        <f t="shared" si="7"/>
        <v>-</v>
      </c>
      <c r="G98" s="115" t="s">
        <v>223</v>
      </c>
      <c r="H98" s="116" t="str">
        <f t="shared" si="7"/>
        <v>-</v>
      </c>
      <c r="I98" s="115" t="s">
        <v>223</v>
      </c>
      <c r="J98" s="116" t="str">
        <f t="shared" si="7"/>
        <v>-</v>
      </c>
      <c r="K98" s="115" t="s">
        <v>223</v>
      </c>
      <c r="L98" s="116" t="str">
        <f t="shared" si="8"/>
        <v>-</v>
      </c>
      <c r="M98" s="115"/>
      <c r="N98" s="116" t="s">
        <v>223</v>
      </c>
      <c r="O98" s="116" t="s">
        <v>223</v>
      </c>
    </row>
    <row r="99" spans="2:15" x14ac:dyDescent="0.25">
      <c r="B99" s="114" t="s">
        <v>75</v>
      </c>
      <c r="C99" s="115" t="s">
        <v>223</v>
      </c>
      <c r="D99" s="116" t="s">
        <v>223</v>
      </c>
      <c r="E99" s="115" t="s">
        <v>223</v>
      </c>
      <c r="F99" s="116" t="str">
        <f t="shared" si="7"/>
        <v>-</v>
      </c>
      <c r="G99" s="115" t="s">
        <v>223</v>
      </c>
      <c r="H99" s="116" t="str">
        <f t="shared" si="7"/>
        <v>-</v>
      </c>
      <c r="I99" s="115" t="s">
        <v>223</v>
      </c>
      <c r="J99" s="116" t="str">
        <f t="shared" si="7"/>
        <v>-</v>
      </c>
      <c r="K99" s="115" t="s">
        <v>223</v>
      </c>
      <c r="L99" s="116" t="str">
        <f t="shared" si="8"/>
        <v>-</v>
      </c>
      <c r="M99" s="115"/>
      <c r="N99" s="116" t="s">
        <v>223</v>
      </c>
      <c r="O99" s="116" t="s">
        <v>223</v>
      </c>
    </row>
    <row r="100" spans="2:15" x14ac:dyDescent="0.25">
      <c r="B100" s="114" t="s">
        <v>77</v>
      </c>
      <c r="C100" s="115" t="s">
        <v>223</v>
      </c>
      <c r="D100" s="116" t="s">
        <v>223</v>
      </c>
      <c r="E100" s="115" t="s">
        <v>223</v>
      </c>
      <c r="F100" s="116" t="str">
        <f t="shared" si="7"/>
        <v>-</v>
      </c>
      <c r="G100" s="115" t="s">
        <v>223</v>
      </c>
      <c r="H100" s="116" t="str">
        <f t="shared" si="7"/>
        <v>-</v>
      </c>
      <c r="I100" s="115" t="s">
        <v>223</v>
      </c>
      <c r="J100" s="116" t="str">
        <f t="shared" si="7"/>
        <v>-</v>
      </c>
      <c r="K100" s="115" t="s">
        <v>223</v>
      </c>
      <c r="L100" s="116" t="str">
        <f t="shared" si="8"/>
        <v>-</v>
      </c>
      <c r="M100" s="115"/>
      <c r="N100" s="116" t="s">
        <v>223</v>
      </c>
      <c r="O100" s="116" t="s">
        <v>223</v>
      </c>
    </row>
    <row r="101" spans="2:15" x14ac:dyDescent="0.25">
      <c r="B101" s="114" t="s">
        <v>79</v>
      </c>
      <c r="C101" s="115" t="s">
        <v>223</v>
      </c>
      <c r="D101" s="116" t="s">
        <v>223</v>
      </c>
      <c r="E101" s="115" t="s">
        <v>223</v>
      </c>
      <c r="F101" s="116" t="str">
        <f t="shared" si="7"/>
        <v>-</v>
      </c>
      <c r="G101" s="115" t="s">
        <v>223</v>
      </c>
      <c r="H101" s="116" t="str">
        <f t="shared" si="7"/>
        <v>-</v>
      </c>
      <c r="I101" s="115" t="s">
        <v>223</v>
      </c>
      <c r="J101" s="116" t="str">
        <f t="shared" si="7"/>
        <v>-</v>
      </c>
      <c r="K101" s="115" t="s">
        <v>223</v>
      </c>
      <c r="L101" s="116" t="str">
        <f t="shared" si="8"/>
        <v>-</v>
      </c>
      <c r="M101" s="115"/>
      <c r="N101" s="116" t="s">
        <v>223</v>
      </c>
      <c r="O101" s="116" t="s">
        <v>223</v>
      </c>
    </row>
    <row r="102" spans="2:15" x14ac:dyDescent="0.25">
      <c r="B102" s="114" t="s">
        <v>81</v>
      </c>
      <c r="C102" s="115" t="s">
        <v>223</v>
      </c>
      <c r="D102" s="116" t="s">
        <v>223</v>
      </c>
      <c r="E102" s="115" t="s">
        <v>223</v>
      </c>
      <c r="F102" s="116" t="str">
        <f t="shared" si="7"/>
        <v>-</v>
      </c>
      <c r="G102" s="115" t="s">
        <v>223</v>
      </c>
      <c r="H102" s="116" t="str">
        <f t="shared" si="7"/>
        <v>-</v>
      </c>
      <c r="I102" s="115" t="s">
        <v>223</v>
      </c>
      <c r="J102" s="116" t="str">
        <f t="shared" si="7"/>
        <v>-</v>
      </c>
      <c r="K102" s="115" t="s">
        <v>223</v>
      </c>
      <c r="L102" s="116" t="str">
        <f t="shared" si="8"/>
        <v>-</v>
      </c>
      <c r="M102" s="115"/>
      <c r="N102" s="116" t="s">
        <v>223</v>
      </c>
      <c r="O102" s="116" t="s">
        <v>223</v>
      </c>
    </row>
    <row r="103" spans="2:15" x14ac:dyDescent="0.25">
      <c r="B103" s="114" t="s">
        <v>83</v>
      </c>
      <c r="C103" s="115" t="s">
        <v>223</v>
      </c>
      <c r="D103" s="116" t="s">
        <v>223</v>
      </c>
      <c r="E103" s="115" t="s">
        <v>223</v>
      </c>
      <c r="F103" s="116" t="str">
        <f t="shared" si="7"/>
        <v>-</v>
      </c>
      <c r="G103" s="115" t="s">
        <v>223</v>
      </c>
      <c r="H103" s="116" t="str">
        <f t="shared" si="7"/>
        <v>-</v>
      </c>
      <c r="I103" s="115" t="s">
        <v>223</v>
      </c>
      <c r="J103" s="116" t="str">
        <f t="shared" si="7"/>
        <v>-</v>
      </c>
      <c r="K103" s="115" t="s">
        <v>223</v>
      </c>
      <c r="L103" s="116" t="str">
        <f t="shared" si="8"/>
        <v>-</v>
      </c>
      <c r="M103" s="115"/>
      <c r="N103" s="116" t="s">
        <v>223</v>
      </c>
      <c r="O103" s="116" t="s">
        <v>223</v>
      </c>
    </row>
    <row r="104" spans="2:15" x14ac:dyDescent="0.25">
      <c r="B104" s="114" t="s">
        <v>85</v>
      </c>
      <c r="C104" s="115" t="s">
        <v>223</v>
      </c>
      <c r="D104" s="116" t="s">
        <v>223</v>
      </c>
      <c r="E104" s="115" t="s">
        <v>223</v>
      </c>
      <c r="F104" s="116" t="str">
        <f t="shared" si="7"/>
        <v>-</v>
      </c>
      <c r="G104" s="115" t="s">
        <v>223</v>
      </c>
      <c r="H104" s="116" t="str">
        <f t="shared" si="7"/>
        <v>-</v>
      </c>
      <c r="I104" s="115" t="s">
        <v>223</v>
      </c>
      <c r="J104" s="116" t="str">
        <f t="shared" si="7"/>
        <v>-</v>
      </c>
      <c r="K104" s="115" t="s">
        <v>223</v>
      </c>
      <c r="L104" s="116" t="str">
        <f t="shared" si="8"/>
        <v>-</v>
      </c>
      <c r="M104" s="115"/>
      <c r="N104" s="116" t="s">
        <v>223</v>
      </c>
      <c r="O104" s="116" t="s">
        <v>223</v>
      </c>
    </row>
    <row r="105" spans="2:15" x14ac:dyDescent="0.25">
      <c r="B105" s="114" t="s">
        <v>87</v>
      </c>
      <c r="C105" s="115" t="s">
        <v>223</v>
      </c>
      <c r="D105" s="116" t="s">
        <v>223</v>
      </c>
      <c r="E105" s="115" t="s">
        <v>223</v>
      </c>
      <c r="F105" s="116" t="str">
        <f t="shared" si="7"/>
        <v>-</v>
      </c>
      <c r="G105" s="115" t="s">
        <v>223</v>
      </c>
      <c r="H105" s="116" t="str">
        <f t="shared" si="7"/>
        <v>-</v>
      </c>
      <c r="I105" s="115" t="s">
        <v>223</v>
      </c>
      <c r="J105" s="116" t="str">
        <f t="shared" si="7"/>
        <v>-</v>
      </c>
      <c r="K105" s="115" t="s">
        <v>223</v>
      </c>
      <c r="L105" s="116" t="str">
        <f t="shared" si="8"/>
        <v>-</v>
      </c>
      <c r="M105" s="115"/>
      <c r="N105" s="116" t="s">
        <v>223</v>
      </c>
      <c r="O105" s="116" t="s">
        <v>223</v>
      </c>
    </row>
    <row r="106" spans="2:15" x14ac:dyDescent="0.25">
      <c r="B106" s="114" t="s">
        <v>89</v>
      </c>
      <c r="C106" s="115" t="s">
        <v>223</v>
      </c>
      <c r="D106" s="116" t="s">
        <v>223</v>
      </c>
      <c r="E106" s="115" t="s">
        <v>223</v>
      </c>
      <c r="F106" s="116" t="str">
        <f t="shared" si="7"/>
        <v>-</v>
      </c>
      <c r="G106" s="115" t="s">
        <v>223</v>
      </c>
      <c r="H106" s="116" t="str">
        <f t="shared" si="7"/>
        <v>-</v>
      </c>
      <c r="I106" s="115" t="s">
        <v>223</v>
      </c>
      <c r="J106" s="116" t="str">
        <f t="shared" si="7"/>
        <v>-</v>
      </c>
      <c r="K106" s="115" t="s">
        <v>223</v>
      </c>
      <c r="L106" s="116" t="str">
        <f t="shared" si="8"/>
        <v>-</v>
      </c>
      <c r="M106" s="115"/>
      <c r="N106" s="116" t="s">
        <v>223</v>
      </c>
      <c r="O106" s="116" t="s">
        <v>223</v>
      </c>
    </row>
    <row r="107" spans="2:15" x14ac:dyDescent="0.25">
      <c r="B107" s="114" t="s">
        <v>91</v>
      </c>
      <c r="C107" s="115" t="s">
        <v>223</v>
      </c>
      <c r="D107" s="116" t="s">
        <v>223</v>
      </c>
      <c r="E107" s="115" t="s">
        <v>223</v>
      </c>
      <c r="F107" s="116" t="str">
        <f t="shared" si="7"/>
        <v>-</v>
      </c>
      <c r="G107" s="115" t="s">
        <v>223</v>
      </c>
      <c r="H107" s="116" t="str">
        <f t="shared" si="7"/>
        <v>-</v>
      </c>
      <c r="I107" s="115" t="s">
        <v>223</v>
      </c>
      <c r="J107" s="116" t="str">
        <f t="shared" si="7"/>
        <v>-</v>
      </c>
      <c r="K107" s="115" t="s">
        <v>223</v>
      </c>
      <c r="L107" s="116" t="str">
        <f t="shared" si="8"/>
        <v>-</v>
      </c>
      <c r="M107" s="115"/>
      <c r="N107" s="116" t="s">
        <v>223</v>
      </c>
      <c r="O107" s="116" t="s">
        <v>223</v>
      </c>
    </row>
    <row r="108" spans="2:15" x14ac:dyDescent="0.25">
      <c r="B108" s="114" t="s">
        <v>93</v>
      </c>
      <c r="C108" s="115" t="s">
        <v>223</v>
      </c>
      <c r="D108" s="116" t="s">
        <v>223</v>
      </c>
      <c r="E108" s="115" t="s">
        <v>223</v>
      </c>
      <c r="F108" s="116" t="str">
        <f t="shared" si="7"/>
        <v>-</v>
      </c>
      <c r="G108" s="115" t="s">
        <v>223</v>
      </c>
      <c r="H108" s="116" t="str">
        <f t="shared" si="7"/>
        <v>-</v>
      </c>
      <c r="I108" s="115" t="s">
        <v>223</v>
      </c>
      <c r="J108" s="116" t="str">
        <f t="shared" si="7"/>
        <v>-</v>
      </c>
      <c r="K108" s="115" t="s">
        <v>223</v>
      </c>
      <c r="L108" s="116" t="str">
        <f t="shared" si="8"/>
        <v>-</v>
      </c>
      <c r="M108" s="115"/>
      <c r="N108" s="116" t="s">
        <v>223</v>
      </c>
      <c r="O108" s="116" t="s">
        <v>223</v>
      </c>
    </row>
    <row r="109" spans="2:15" ht="15.75" x14ac:dyDescent="0.25">
      <c r="B109" s="117" t="s">
        <v>30</v>
      </c>
      <c r="C109" s="118" t="s">
        <v>223</v>
      </c>
      <c r="D109" s="119" t="s">
        <v>223</v>
      </c>
      <c r="E109" s="118" t="s">
        <v>223</v>
      </c>
      <c r="F109" s="119" t="str">
        <f t="shared" si="7"/>
        <v>-</v>
      </c>
      <c r="G109" s="118" t="s">
        <v>223</v>
      </c>
      <c r="H109" s="119" t="str">
        <f t="shared" si="7"/>
        <v>-</v>
      </c>
      <c r="I109" s="118" t="s">
        <v>223</v>
      </c>
      <c r="J109" s="119" t="str">
        <f t="shared" si="7"/>
        <v>-</v>
      </c>
      <c r="K109" s="118" t="s">
        <v>223</v>
      </c>
      <c r="L109" s="119" t="str">
        <f t="shared" si="8"/>
        <v>-</v>
      </c>
      <c r="M109" s="118"/>
      <c r="N109" s="119" t="s">
        <v>223</v>
      </c>
      <c r="O109" s="119" t="s">
        <v>223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3" spans="3:3" x14ac:dyDescent="0.25">
      <c r="C113" s="120"/>
    </row>
  </sheetData>
  <mergeCells count="40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5B8820-CE1F-401C-8B4F-1042B1808FF1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67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</row>
    <row r="5" spans="1:14" ht="6" customHeight="1" x14ac:dyDescent="0.25"/>
    <row r="6" spans="1:14" s="144" customFormat="1" ht="72" customHeight="1" x14ac:dyDescent="0.25">
      <c r="B6" s="145"/>
      <c r="C6" s="172" t="s">
        <v>286</v>
      </c>
      <c r="D6" s="172" t="s">
        <v>218</v>
      </c>
      <c r="E6" s="172" t="s">
        <v>229</v>
      </c>
      <c r="F6" s="172" t="s">
        <v>220</v>
      </c>
      <c r="G6" s="172" t="s">
        <v>221</v>
      </c>
      <c r="H6" s="172" t="s">
        <v>222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2869569</v>
      </c>
      <c r="D8" s="176">
        <v>2760383</v>
      </c>
      <c r="E8" s="176">
        <v>489585</v>
      </c>
      <c r="F8" s="176">
        <v>2570788</v>
      </c>
      <c r="G8" s="176">
        <v>2803075</v>
      </c>
      <c r="H8" s="176">
        <v>2881997</v>
      </c>
      <c r="I8" s="177">
        <f>IFERROR(H8/G8-1,"-")</f>
        <v>2.8155507790551537E-2</v>
      </c>
      <c r="J8" s="177">
        <f>IFERROR(H8/D8-1,"-")</f>
        <v>4.4056929781120857E-2</v>
      </c>
      <c r="K8" s="176">
        <f>H8-G8</f>
        <v>78922</v>
      </c>
      <c r="L8" s="176">
        <f>H8-D8</f>
        <v>121614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475213</v>
      </c>
      <c r="D9" s="158">
        <v>431728</v>
      </c>
      <c r="E9" s="158">
        <v>238618</v>
      </c>
      <c r="F9" s="158">
        <v>389213</v>
      </c>
      <c r="G9" s="158">
        <v>411909</v>
      </c>
      <c r="H9" s="158">
        <v>404354</v>
      </c>
      <c r="I9" s="159">
        <f>IFERROR(H9/G9-1,"-")</f>
        <v>-1.8341429781820739E-2</v>
      </c>
      <c r="J9" s="160">
        <f t="shared" ref="J9:J20" si="0">IFERROR(H9/D9-1,"-")</f>
        <v>-6.3405662824741471E-2</v>
      </c>
      <c r="K9" s="158">
        <f t="shared" ref="K9:K19" si="1">H9-G9</f>
        <v>-7555</v>
      </c>
      <c r="L9" s="158">
        <f t="shared" ref="L9:L20" si="2">H9-D9</f>
        <v>-27374</v>
      </c>
      <c r="M9" s="159">
        <f>H9/H$8</f>
        <v>0.14030340767183311</v>
      </c>
      <c r="N9" s="79"/>
    </row>
    <row r="10" spans="1:14" x14ac:dyDescent="0.25">
      <c r="A10" s="161" t="s">
        <v>103</v>
      </c>
      <c r="B10" s="162" t="s">
        <v>103</v>
      </c>
      <c r="C10" s="163">
        <v>1155666</v>
      </c>
      <c r="D10" s="163">
        <v>1048799</v>
      </c>
      <c r="E10" s="163">
        <v>424865</v>
      </c>
      <c r="F10" s="163">
        <v>957251</v>
      </c>
      <c r="G10" s="163">
        <v>1065182</v>
      </c>
      <c r="H10" s="163">
        <v>1074979</v>
      </c>
      <c r="I10" s="164">
        <f>IFERROR(H10/G10-1,"-")</f>
        <v>9.1974892553572385E-3</v>
      </c>
      <c r="J10" s="165">
        <f t="shared" si="0"/>
        <v>2.4961884975100102E-2</v>
      </c>
      <c r="K10" s="163">
        <f t="shared" si="1"/>
        <v>9797</v>
      </c>
      <c r="L10" s="163">
        <f t="shared" si="2"/>
        <v>26180</v>
      </c>
      <c r="M10" s="164">
        <f>H10/H$8</f>
        <v>0.37299795940106806</v>
      </c>
      <c r="N10" s="79"/>
    </row>
    <row r="11" spans="1:14" x14ac:dyDescent="0.25">
      <c r="A11" s="161" t="s">
        <v>100</v>
      </c>
      <c r="B11" s="162" t="s">
        <v>100</v>
      </c>
      <c r="C11" s="163">
        <v>2572392</v>
      </c>
      <c r="D11" s="163">
        <v>2638313</v>
      </c>
      <c r="E11" s="163">
        <v>933441</v>
      </c>
      <c r="F11" s="163">
        <v>2288563</v>
      </c>
      <c r="G11" s="163">
        <v>2358784</v>
      </c>
      <c r="H11" s="163">
        <v>2294416</v>
      </c>
      <c r="I11" s="164">
        <f>IFERROR(H11/G11-1,"-")</f>
        <v>-2.7288636856956816E-2</v>
      </c>
      <c r="J11" s="165">
        <f t="shared" si="0"/>
        <v>-0.13034730905696179</v>
      </c>
      <c r="K11" s="163">
        <f t="shared" si="1"/>
        <v>-64368</v>
      </c>
      <c r="L11" s="163">
        <f t="shared" si="2"/>
        <v>-343897</v>
      </c>
      <c r="M11" s="164">
        <f>H11/H$8</f>
        <v>0.79612019027084346</v>
      </c>
      <c r="N11" s="79"/>
    </row>
    <row r="12" spans="1:14" x14ac:dyDescent="0.25">
      <c r="A12" s="1"/>
      <c r="B12" s="157" t="s">
        <v>107</v>
      </c>
      <c r="C12" s="158">
        <v>2394356</v>
      </c>
      <c r="D12" s="158">
        <v>2328655</v>
      </c>
      <c r="E12" s="158">
        <v>250967</v>
      </c>
      <c r="F12" s="158">
        <v>2181575</v>
      </c>
      <c r="G12" s="158">
        <v>2391166</v>
      </c>
      <c r="H12" s="158">
        <v>2477643</v>
      </c>
      <c r="I12" s="159">
        <f>IFERROR(H12/G12-1,"-")</f>
        <v>3.6165201412198034E-2</v>
      </c>
      <c r="J12" s="160">
        <f t="shared" si="0"/>
        <v>6.3980280462327066E-2</v>
      </c>
      <c r="K12" s="158">
        <f t="shared" si="1"/>
        <v>86477</v>
      </c>
      <c r="L12" s="158">
        <f t="shared" si="2"/>
        <v>148988</v>
      </c>
      <c r="M12" s="159">
        <f>H12/H$8</f>
        <v>0.85969659232816686</v>
      </c>
      <c r="N12" s="79"/>
    </row>
    <row r="13" spans="1:14" s="56" customFormat="1" x14ac:dyDescent="0.25">
      <c r="A13" s="161"/>
      <c r="B13" s="162" t="s">
        <v>110</v>
      </c>
      <c r="C13" s="163">
        <v>1155394</v>
      </c>
      <c r="D13" s="163">
        <v>1184373</v>
      </c>
      <c r="E13" s="163">
        <v>73616</v>
      </c>
      <c r="F13" s="163">
        <v>1155744</v>
      </c>
      <c r="G13" s="163">
        <v>1286861</v>
      </c>
      <c r="H13" s="163">
        <v>1312336</v>
      </c>
      <c r="I13" s="164">
        <f t="shared" ref="I13:I20" si="3">IFERROR(H13/G13-1,"-")</f>
        <v>1.9796232848769302E-2</v>
      </c>
      <c r="J13" s="165">
        <f t="shared" si="0"/>
        <v>0.10804282096940754</v>
      </c>
      <c r="K13" s="163">
        <f t="shared" si="1"/>
        <v>25475</v>
      </c>
      <c r="L13" s="163">
        <f t="shared" si="2"/>
        <v>127963</v>
      </c>
      <c r="M13" s="164">
        <f t="shared" ref="M13:M20" si="4">H13/H$8</f>
        <v>0.45535647677634639</v>
      </c>
      <c r="N13" s="166"/>
    </row>
    <row r="14" spans="1:14" s="56" customFormat="1" x14ac:dyDescent="0.25">
      <c r="A14" s="161"/>
      <c r="B14" s="162" t="s">
        <v>113</v>
      </c>
      <c r="C14" s="163">
        <v>429764</v>
      </c>
      <c r="D14" s="163">
        <v>358642</v>
      </c>
      <c r="E14" s="163">
        <v>21237</v>
      </c>
      <c r="F14" s="163">
        <v>240568</v>
      </c>
      <c r="G14" s="163">
        <v>263827</v>
      </c>
      <c r="H14" s="163">
        <v>262153</v>
      </c>
      <c r="I14" s="164">
        <f t="shared" si="3"/>
        <v>-6.3450670325629899E-3</v>
      </c>
      <c r="J14" s="165">
        <f t="shared" si="0"/>
        <v>-0.26903987820723729</v>
      </c>
      <c r="K14" s="163">
        <f t="shared" si="1"/>
        <v>-1674</v>
      </c>
      <c r="L14" s="163">
        <f t="shared" si="2"/>
        <v>-96489</v>
      </c>
      <c r="M14" s="164">
        <f t="shared" si="4"/>
        <v>9.0962273728945595E-2</v>
      </c>
      <c r="N14" s="166"/>
    </row>
    <row r="15" spans="1:14" x14ac:dyDescent="0.25">
      <c r="A15" s="161"/>
      <c r="B15" s="162" t="s">
        <v>116</v>
      </c>
      <c r="C15" s="163">
        <v>84290</v>
      </c>
      <c r="D15" s="163">
        <v>88844</v>
      </c>
      <c r="E15" s="163">
        <v>15164</v>
      </c>
      <c r="F15" s="163">
        <v>96299</v>
      </c>
      <c r="G15" s="163">
        <v>113190</v>
      </c>
      <c r="H15" s="163">
        <v>108150</v>
      </c>
      <c r="I15" s="164">
        <f t="shared" si="3"/>
        <v>-4.4526901669758812E-2</v>
      </c>
      <c r="J15" s="165">
        <f t="shared" si="0"/>
        <v>0.21730223763000311</v>
      </c>
      <c r="K15" s="163">
        <f t="shared" si="1"/>
        <v>-5040</v>
      </c>
      <c r="L15" s="163">
        <f t="shared" si="2"/>
        <v>19306</v>
      </c>
      <c r="M15" s="164">
        <f t="shared" si="4"/>
        <v>3.7526062657247734E-2</v>
      </c>
      <c r="N15" s="79"/>
    </row>
    <row r="16" spans="1:14" x14ac:dyDescent="0.25">
      <c r="A16" s="161"/>
      <c r="B16" s="162" t="s">
        <v>123</v>
      </c>
      <c r="C16" s="163">
        <v>97146</v>
      </c>
      <c r="D16" s="163">
        <v>88702</v>
      </c>
      <c r="E16" s="163">
        <v>2488</v>
      </c>
      <c r="F16" s="163">
        <v>115899</v>
      </c>
      <c r="G16" s="163">
        <v>115626</v>
      </c>
      <c r="H16" s="163">
        <v>113758</v>
      </c>
      <c r="I16" s="164">
        <f t="shared" si="3"/>
        <v>-1.6155535952121491E-2</v>
      </c>
      <c r="J16" s="165">
        <f t="shared" si="0"/>
        <v>0.2824739013776465</v>
      </c>
      <c r="K16" s="163">
        <f t="shared" si="1"/>
        <v>-1868</v>
      </c>
      <c r="L16" s="163">
        <f t="shared" si="2"/>
        <v>25056</v>
      </c>
      <c r="M16" s="164">
        <f t="shared" si="4"/>
        <v>3.9471935605762253E-2</v>
      </c>
      <c r="N16" s="79"/>
    </row>
    <row r="17" spans="1:14" x14ac:dyDescent="0.25">
      <c r="A17" s="161"/>
      <c r="B17" s="162" t="s">
        <v>119</v>
      </c>
      <c r="C17" s="163">
        <v>84727</v>
      </c>
      <c r="D17" s="163">
        <v>85629</v>
      </c>
      <c r="E17" s="163">
        <v>61832</v>
      </c>
      <c r="F17" s="163">
        <v>86458</v>
      </c>
      <c r="G17" s="163">
        <v>88893</v>
      </c>
      <c r="H17" s="163">
        <v>86336</v>
      </c>
      <c r="I17" s="164">
        <f t="shared" si="3"/>
        <v>-2.8764919622467411E-2</v>
      </c>
      <c r="J17" s="165">
        <f t="shared" si="0"/>
        <v>8.2565485991894505E-3</v>
      </c>
      <c r="K17" s="163">
        <f t="shared" si="1"/>
        <v>-2557</v>
      </c>
      <c r="L17" s="163">
        <f t="shared" si="2"/>
        <v>707</v>
      </c>
      <c r="M17" s="164">
        <f t="shared" si="4"/>
        <v>2.9957005506945359E-2</v>
      </c>
      <c r="N17" s="79"/>
    </row>
    <row r="18" spans="1:14" x14ac:dyDescent="0.25">
      <c r="A18" s="161"/>
      <c r="B18" s="162" t="s">
        <v>128</v>
      </c>
      <c r="C18" s="163">
        <v>14832</v>
      </c>
      <c r="D18" s="163">
        <v>14799</v>
      </c>
      <c r="E18" s="163">
        <v>209</v>
      </c>
      <c r="F18" s="163">
        <v>10414</v>
      </c>
      <c r="G18" s="163">
        <v>9657</v>
      </c>
      <c r="H18" s="163">
        <v>12379</v>
      </c>
      <c r="I18" s="164">
        <f t="shared" si="3"/>
        <v>0.28186807497152322</v>
      </c>
      <c r="J18" s="165">
        <f t="shared" si="0"/>
        <v>-0.16352456247043723</v>
      </c>
      <c r="K18" s="163">
        <f t="shared" si="1"/>
        <v>2722</v>
      </c>
      <c r="L18" s="163">
        <f t="shared" si="2"/>
        <v>-2420</v>
      </c>
      <c r="M18" s="164">
        <f t="shared" si="4"/>
        <v>4.2952855259738298E-3</v>
      </c>
      <c r="N18" s="79"/>
    </row>
    <row r="19" spans="1:14" x14ac:dyDescent="0.25">
      <c r="A19" s="161" t="s">
        <v>144</v>
      </c>
      <c r="B19" s="162" t="s">
        <v>131</v>
      </c>
      <c r="C19" s="163">
        <v>10554</v>
      </c>
      <c r="D19" s="163">
        <v>9801</v>
      </c>
      <c r="E19" s="163">
        <v>556</v>
      </c>
      <c r="F19" s="163">
        <v>4668</v>
      </c>
      <c r="G19" s="163">
        <v>6780</v>
      </c>
      <c r="H19" s="163">
        <v>4347</v>
      </c>
      <c r="I19" s="164">
        <f t="shared" si="3"/>
        <v>-0.35884955752212389</v>
      </c>
      <c r="J19" s="165">
        <f t="shared" si="0"/>
        <v>-0.556473829201102</v>
      </c>
      <c r="K19" s="163">
        <f t="shared" si="1"/>
        <v>-2433</v>
      </c>
      <c r="L19" s="163">
        <f t="shared" si="2"/>
        <v>-5454</v>
      </c>
      <c r="M19" s="164">
        <f t="shared" si="4"/>
        <v>1.5083291203981128E-3</v>
      </c>
      <c r="N19" s="79"/>
    </row>
    <row r="20" spans="1:14" x14ac:dyDescent="0.25">
      <c r="A20" s="161" t="s">
        <v>145</v>
      </c>
      <c r="B20" s="168" t="s">
        <v>145</v>
      </c>
      <c r="C20" s="169">
        <f t="shared" ref="C20:H20" si="5">C12-SUM(C13:C19)</f>
        <v>517649</v>
      </c>
      <c r="D20" s="169">
        <f t="shared" si="5"/>
        <v>497865</v>
      </c>
      <c r="E20" s="169">
        <f t="shared" si="5"/>
        <v>75865</v>
      </c>
      <c r="F20" s="169">
        <f t="shared" si="5"/>
        <v>471525</v>
      </c>
      <c r="G20" s="169">
        <f t="shared" si="5"/>
        <v>506332</v>
      </c>
      <c r="H20" s="169">
        <f t="shared" si="5"/>
        <v>578184</v>
      </c>
      <c r="I20" s="170">
        <f t="shared" si="3"/>
        <v>0.14190689113072064</v>
      </c>
      <c r="J20" s="171">
        <f t="shared" si="0"/>
        <v>0.16132686571661004</v>
      </c>
      <c r="K20" s="169">
        <f>H20-G20</f>
        <v>71852</v>
      </c>
      <c r="L20" s="169">
        <f t="shared" si="2"/>
        <v>80319</v>
      </c>
      <c r="M20" s="170">
        <f t="shared" si="4"/>
        <v>0.20061922340654761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1054948</v>
      </c>
      <c r="D22" s="176">
        <v>1060717</v>
      </c>
      <c r="E22" s="176">
        <v>176625</v>
      </c>
      <c r="F22" s="176">
        <v>1013730</v>
      </c>
      <c r="G22" s="176">
        <v>1102818</v>
      </c>
      <c r="H22" s="176">
        <v>1101231</v>
      </c>
      <c r="I22" s="177">
        <f>IFERROR(H22/G22-1,"-")</f>
        <v>-1.4390407120666859E-3</v>
      </c>
      <c r="J22" s="177">
        <f>IFERROR(H22/D22-1,"-")</f>
        <v>3.8194919097176649E-2</v>
      </c>
      <c r="K22" s="176">
        <f>H22-G22</f>
        <v>-1587</v>
      </c>
      <c r="L22" s="176">
        <f>H22-D22</f>
        <v>40514</v>
      </c>
      <c r="M22" s="177">
        <f>H22/H$8</f>
        <v>0.38210692099957078</v>
      </c>
      <c r="N22" s="79"/>
    </row>
    <row r="23" spans="1:14" x14ac:dyDescent="0.25">
      <c r="A23" s="161" t="s">
        <v>96</v>
      </c>
      <c r="B23" s="157" t="s">
        <v>97</v>
      </c>
      <c r="C23" s="158">
        <v>103855</v>
      </c>
      <c r="D23" s="158">
        <v>109655</v>
      </c>
      <c r="E23" s="158">
        <v>76690</v>
      </c>
      <c r="F23" s="158">
        <v>90471</v>
      </c>
      <c r="G23" s="158">
        <v>81203</v>
      </c>
      <c r="H23" s="158">
        <v>74099</v>
      </c>
      <c r="I23" s="159">
        <f>IFERROR(H23/G23-1,"-")</f>
        <v>-8.7484452544856706E-2</v>
      </c>
      <c r="J23" s="160">
        <f t="shared" ref="J23:J34" si="6">IFERROR(H23/D23-1,"-")</f>
        <v>-0.32425334002097483</v>
      </c>
      <c r="K23" s="158">
        <f t="shared" ref="K23:K33" si="7">H23-G23</f>
        <v>-7104</v>
      </c>
      <c r="L23" s="158">
        <f t="shared" ref="L23:L34" si="8">H23-D23</f>
        <v>-35556</v>
      </c>
      <c r="M23" s="159">
        <f>H23/H$8</f>
        <v>2.5710991371607952E-2</v>
      </c>
      <c r="N23" s="79"/>
    </row>
    <row r="24" spans="1:14" x14ac:dyDescent="0.25">
      <c r="A24" s="161" t="s">
        <v>103</v>
      </c>
      <c r="B24" s="162" t="s">
        <v>103</v>
      </c>
      <c r="C24" s="163">
        <v>254840</v>
      </c>
      <c r="D24" s="163">
        <v>343442</v>
      </c>
      <c r="E24" s="163">
        <v>131807</v>
      </c>
      <c r="F24" s="163">
        <v>230301</v>
      </c>
      <c r="G24" s="163">
        <v>211250</v>
      </c>
      <c r="H24" s="163">
        <v>181841</v>
      </c>
      <c r="I24" s="164">
        <f>IFERROR(H24/G24-1,"-")</f>
        <v>-0.13921420118343197</v>
      </c>
      <c r="J24" s="165">
        <f t="shared" si="6"/>
        <v>-0.47053359810390105</v>
      </c>
      <c r="K24" s="163">
        <f t="shared" si="7"/>
        <v>-29409</v>
      </c>
      <c r="L24" s="163">
        <f t="shared" si="8"/>
        <v>-161601</v>
      </c>
      <c r="M24" s="164">
        <f>H24/H$8</f>
        <v>6.3095485526182021E-2</v>
      </c>
      <c r="N24" s="79"/>
    </row>
    <row r="25" spans="1:14" x14ac:dyDescent="0.25">
      <c r="A25" s="161" t="s">
        <v>100</v>
      </c>
      <c r="B25" s="162" t="s">
        <v>100</v>
      </c>
      <c r="C25" s="163">
        <v>434637</v>
      </c>
      <c r="D25" s="163">
        <v>492446</v>
      </c>
      <c r="E25" s="163">
        <v>156053</v>
      </c>
      <c r="F25" s="163">
        <v>516895</v>
      </c>
      <c r="G25" s="163">
        <v>445674</v>
      </c>
      <c r="H25" s="163">
        <v>419433</v>
      </c>
      <c r="I25" s="164">
        <f>IFERROR(H25/G25-1,"-")</f>
        <v>-5.8879360249868729E-2</v>
      </c>
      <c r="J25" s="165">
        <f t="shared" si="6"/>
        <v>-0.14826600276984681</v>
      </c>
      <c r="K25" s="163">
        <f t="shared" si="7"/>
        <v>-26241</v>
      </c>
      <c r="L25" s="163">
        <f t="shared" si="8"/>
        <v>-73013</v>
      </c>
      <c r="M25" s="164">
        <f>H25/H$8</f>
        <v>0.14553554358314738</v>
      </c>
      <c r="N25" s="79"/>
    </row>
    <row r="26" spans="1:14" x14ac:dyDescent="0.25">
      <c r="A26" s="161"/>
      <c r="B26" s="157" t="s">
        <v>107</v>
      </c>
      <c r="C26" s="158">
        <v>951093</v>
      </c>
      <c r="D26" s="158">
        <v>951062</v>
      </c>
      <c r="E26" s="158">
        <v>99935</v>
      </c>
      <c r="F26" s="158">
        <v>923259</v>
      </c>
      <c r="G26" s="158">
        <v>1021615</v>
      </c>
      <c r="H26" s="158">
        <v>1027132</v>
      </c>
      <c r="I26" s="159">
        <f>IFERROR(H26/G26-1,"-")</f>
        <v>5.4002730970081902E-3</v>
      </c>
      <c r="J26" s="160">
        <f t="shared" si="6"/>
        <v>7.9984270215821995E-2</v>
      </c>
      <c r="K26" s="158">
        <f t="shared" si="7"/>
        <v>5517</v>
      </c>
      <c r="L26" s="158">
        <f t="shared" si="8"/>
        <v>76070</v>
      </c>
      <c r="M26" s="159">
        <f>H26/H$8</f>
        <v>0.35639592962796285</v>
      </c>
      <c r="N26" s="79"/>
    </row>
    <row r="27" spans="1:14" s="56" customFormat="1" x14ac:dyDescent="0.25">
      <c r="A27" s="161"/>
      <c r="B27" s="162" t="s">
        <v>110</v>
      </c>
      <c r="C27" s="163">
        <v>482051</v>
      </c>
      <c r="D27" s="163">
        <v>493327</v>
      </c>
      <c r="E27" s="163">
        <v>30969</v>
      </c>
      <c r="F27" s="163">
        <v>521203</v>
      </c>
      <c r="G27" s="163">
        <v>595081</v>
      </c>
      <c r="H27" s="163">
        <v>589108</v>
      </c>
      <c r="I27" s="164">
        <f t="shared" ref="I27:I34" si="9">IFERROR(H27/G27-1,"-")</f>
        <v>-1.0037289041323838E-2</v>
      </c>
      <c r="J27" s="165">
        <f t="shared" si="6"/>
        <v>0.19415316818256456</v>
      </c>
      <c r="K27" s="163">
        <f t="shared" si="7"/>
        <v>-5973</v>
      </c>
      <c r="L27" s="163">
        <f t="shared" si="8"/>
        <v>95781</v>
      </c>
      <c r="M27" s="164">
        <f t="shared" ref="M27:M34" si="10">H27/H$8</f>
        <v>0.20440965066931022</v>
      </c>
      <c r="N27" s="166"/>
    </row>
    <row r="28" spans="1:14" s="56" customFormat="1" x14ac:dyDescent="0.25">
      <c r="A28" s="161"/>
      <c r="B28" s="162" t="s">
        <v>113</v>
      </c>
      <c r="C28" s="163">
        <v>176051</v>
      </c>
      <c r="D28" s="163">
        <v>156073</v>
      </c>
      <c r="E28" s="163">
        <v>9512</v>
      </c>
      <c r="F28" s="163">
        <v>113401</v>
      </c>
      <c r="G28" s="163">
        <v>116505</v>
      </c>
      <c r="H28" s="163">
        <v>114433</v>
      </c>
      <c r="I28" s="164">
        <f t="shared" si="9"/>
        <v>-1.7784644435861141E-2</v>
      </c>
      <c r="J28" s="165">
        <f t="shared" si="6"/>
        <v>-0.26679822903384953</v>
      </c>
      <c r="K28" s="163">
        <f t="shared" si="7"/>
        <v>-2072</v>
      </c>
      <c r="L28" s="163">
        <f t="shared" si="8"/>
        <v>-41640</v>
      </c>
      <c r="M28" s="164">
        <f t="shared" si="10"/>
        <v>3.9706148202097363E-2</v>
      </c>
      <c r="N28" s="166"/>
    </row>
    <row r="29" spans="1:14" x14ac:dyDescent="0.25">
      <c r="A29" s="161"/>
      <c r="B29" s="162" t="s">
        <v>116</v>
      </c>
      <c r="C29" s="163">
        <v>25514</v>
      </c>
      <c r="D29" s="163">
        <v>27743</v>
      </c>
      <c r="E29" s="163">
        <v>6369</v>
      </c>
      <c r="F29" s="163">
        <v>31016</v>
      </c>
      <c r="G29" s="163">
        <v>38569</v>
      </c>
      <c r="H29" s="163">
        <v>23019</v>
      </c>
      <c r="I29" s="164">
        <f t="shared" si="9"/>
        <v>-0.40317353314838345</v>
      </c>
      <c r="J29" s="165">
        <f t="shared" si="6"/>
        <v>-0.17027718703817174</v>
      </c>
      <c r="K29" s="163">
        <f t="shared" si="7"/>
        <v>-15550</v>
      </c>
      <c r="L29" s="163">
        <f t="shared" si="8"/>
        <v>-4724</v>
      </c>
      <c r="M29" s="164">
        <f t="shared" si="10"/>
        <v>7.9871700074635749E-3</v>
      </c>
      <c r="N29" s="79"/>
    </row>
    <row r="30" spans="1:14" x14ac:dyDescent="0.25">
      <c r="A30" s="161"/>
      <c r="B30" s="162" t="s">
        <v>123</v>
      </c>
      <c r="C30" s="163">
        <v>40432</v>
      </c>
      <c r="D30" s="163">
        <v>39886</v>
      </c>
      <c r="E30" s="163">
        <v>1185</v>
      </c>
      <c r="F30" s="163">
        <v>49325</v>
      </c>
      <c r="G30" s="163">
        <v>46471</v>
      </c>
      <c r="H30" s="163">
        <v>46544</v>
      </c>
      <c r="I30" s="164">
        <f t="shared" si="9"/>
        <v>1.5708721568290507E-3</v>
      </c>
      <c r="J30" s="165">
        <f t="shared" si="6"/>
        <v>0.16692573835430968</v>
      </c>
      <c r="K30" s="163">
        <f t="shared" si="7"/>
        <v>73</v>
      </c>
      <c r="L30" s="163">
        <f t="shared" si="8"/>
        <v>6658</v>
      </c>
      <c r="M30" s="164">
        <f t="shared" si="10"/>
        <v>1.6149912716772432E-2</v>
      </c>
      <c r="N30" s="79"/>
    </row>
    <row r="31" spans="1:14" x14ac:dyDescent="0.25">
      <c r="A31" s="161"/>
      <c r="B31" s="162" t="s">
        <v>119</v>
      </c>
      <c r="C31" s="163">
        <v>39017</v>
      </c>
      <c r="D31" s="163">
        <v>39139</v>
      </c>
      <c r="E31" s="163">
        <v>28906</v>
      </c>
      <c r="F31" s="163">
        <v>44068</v>
      </c>
      <c r="G31" s="163">
        <v>43792</v>
      </c>
      <c r="H31" s="163">
        <v>44746</v>
      </c>
      <c r="I31" s="164">
        <f t="shared" si="9"/>
        <v>2.1784800876872401E-2</v>
      </c>
      <c r="J31" s="165">
        <f t="shared" si="6"/>
        <v>0.14325864227496865</v>
      </c>
      <c r="K31" s="163">
        <f t="shared" si="7"/>
        <v>954</v>
      </c>
      <c r="L31" s="163">
        <f t="shared" si="8"/>
        <v>5607</v>
      </c>
      <c r="M31" s="164">
        <f t="shared" si="10"/>
        <v>1.5526039756460538E-2</v>
      </c>
      <c r="N31" s="79"/>
    </row>
    <row r="32" spans="1:14" x14ac:dyDescent="0.25">
      <c r="A32" s="161"/>
      <c r="B32" s="162" t="s">
        <v>128</v>
      </c>
      <c r="C32" s="163">
        <v>7645</v>
      </c>
      <c r="D32" s="163">
        <v>6957</v>
      </c>
      <c r="E32" s="163">
        <v>1</v>
      </c>
      <c r="F32" s="163">
        <v>3488</v>
      </c>
      <c r="G32" s="163">
        <v>4749</v>
      </c>
      <c r="H32" s="163">
        <v>6214</v>
      </c>
      <c r="I32" s="164">
        <f t="shared" si="9"/>
        <v>0.30848599705201085</v>
      </c>
      <c r="J32" s="165">
        <f t="shared" si="6"/>
        <v>-0.10679890757510424</v>
      </c>
      <c r="K32" s="163">
        <f t="shared" si="7"/>
        <v>1465</v>
      </c>
      <c r="L32" s="163">
        <f t="shared" si="8"/>
        <v>-743</v>
      </c>
      <c r="M32" s="164">
        <f t="shared" si="10"/>
        <v>2.1561438127798188E-3</v>
      </c>
      <c r="N32" s="79"/>
    </row>
    <row r="33" spans="1:14" x14ac:dyDescent="0.25">
      <c r="A33" s="161" t="s">
        <v>144</v>
      </c>
      <c r="B33" s="162" t="s">
        <v>131</v>
      </c>
      <c r="C33" s="163">
        <v>4663</v>
      </c>
      <c r="D33" s="163">
        <v>4582</v>
      </c>
      <c r="E33" s="163">
        <v>110</v>
      </c>
      <c r="F33" s="163">
        <v>2693</v>
      </c>
      <c r="G33" s="163">
        <v>3027</v>
      </c>
      <c r="H33" s="163">
        <v>1246</v>
      </c>
      <c r="I33" s="164">
        <f t="shared" si="9"/>
        <v>-0.58837132474397091</v>
      </c>
      <c r="J33" s="165">
        <f t="shared" si="6"/>
        <v>-0.72806634657354863</v>
      </c>
      <c r="K33" s="163">
        <f t="shared" si="7"/>
        <v>-1781</v>
      </c>
      <c r="L33" s="163">
        <f t="shared" si="8"/>
        <v>-3336</v>
      </c>
      <c r="M33" s="164">
        <f t="shared" si="10"/>
        <v>4.3233910375340431E-4</v>
      </c>
      <c r="N33" s="79"/>
    </row>
    <row r="34" spans="1:14" x14ac:dyDescent="0.25">
      <c r="A34" s="161" t="s">
        <v>145</v>
      </c>
      <c r="B34" s="168" t="s">
        <v>145</v>
      </c>
      <c r="C34" s="169">
        <f t="shared" ref="C34:H34" si="11">C26-SUM(C27:C33)</f>
        <v>175720</v>
      </c>
      <c r="D34" s="169">
        <f t="shared" si="11"/>
        <v>183355</v>
      </c>
      <c r="E34" s="169">
        <f t="shared" si="11"/>
        <v>22883</v>
      </c>
      <c r="F34" s="169">
        <f t="shared" si="11"/>
        <v>158065</v>
      </c>
      <c r="G34" s="169">
        <f t="shared" si="11"/>
        <v>173421</v>
      </c>
      <c r="H34" s="169">
        <f t="shared" si="11"/>
        <v>201822</v>
      </c>
      <c r="I34" s="170">
        <f t="shared" si="9"/>
        <v>0.16376909370837445</v>
      </c>
      <c r="J34" s="171">
        <f t="shared" si="6"/>
        <v>0.10071718796869455</v>
      </c>
      <c r="K34" s="169">
        <f>H34-G34</f>
        <v>28401</v>
      </c>
      <c r="L34" s="169">
        <f t="shared" si="8"/>
        <v>18467</v>
      </c>
      <c r="M34" s="170">
        <f t="shared" si="10"/>
        <v>7.0028525359325494E-2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832961</v>
      </c>
      <c r="D36" s="176">
        <v>796998</v>
      </c>
      <c r="E36" s="176">
        <v>105790</v>
      </c>
      <c r="F36" s="176">
        <v>748642</v>
      </c>
      <c r="G36" s="176">
        <v>799868</v>
      </c>
      <c r="H36" s="176">
        <v>807680</v>
      </c>
      <c r="I36" s="177">
        <f>IFERROR(H36/G36-1,"-")</f>
        <v>9.7666114908960822E-3</v>
      </c>
      <c r="J36" s="177">
        <f>IFERROR(H36/D36-1,"-")</f>
        <v>1.3402793984426564E-2</v>
      </c>
      <c r="K36" s="176">
        <f>H36-G36</f>
        <v>7812</v>
      </c>
      <c r="L36" s="176">
        <f>H36-D36</f>
        <v>10682</v>
      </c>
      <c r="M36" s="177">
        <f>H36/H$8</f>
        <v>0.28025011823398843</v>
      </c>
      <c r="N36" s="79"/>
    </row>
    <row r="37" spans="1:14" x14ac:dyDescent="0.25">
      <c r="A37" s="161" t="s">
        <v>96</v>
      </c>
      <c r="B37" s="157" t="s">
        <v>97</v>
      </c>
      <c r="C37" s="158">
        <v>72250</v>
      </c>
      <c r="D37" s="158">
        <v>44639</v>
      </c>
      <c r="E37" s="158">
        <v>30758</v>
      </c>
      <c r="F37" s="158">
        <v>45509</v>
      </c>
      <c r="G37" s="158">
        <v>54675</v>
      </c>
      <c r="H37" s="158">
        <v>51020</v>
      </c>
      <c r="I37" s="159">
        <f>IFERROR(H37/G37-1,"-")</f>
        <v>-6.6849565614997664E-2</v>
      </c>
      <c r="J37" s="160">
        <f t="shared" ref="J37:J48" si="12">IFERROR(H37/D37-1,"-")</f>
        <v>0.14294675059925188</v>
      </c>
      <c r="K37" s="158">
        <f t="shared" ref="K37:K47" si="13">H37-G37</f>
        <v>-3655</v>
      </c>
      <c r="L37" s="158">
        <f t="shared" ref="L37:L48" si="14">H37-D37</f>
        <v>6381</v>
      </c>
      <c r="M37" s="159">
        <f>H37/H$8</f>
        <v>1.7703002466692368E-2</v>
      </c>
      <c r="N37" s="79"/>
    </row>
    <row r="38" spans="1:14" x14ac:dyDescent="0.25">
      <c r="A38" s="161" t="s">
        <v>103</v>
      </c>
      <c r="B38" s="162" t="s">
        <v>103</v>
      </c>
      <c r="C38" s="163">
        <v>168725</v>
      </c>
      <c r="D38" s="163">
        <v>168921</v>
      </c>
      <c r="E38" s="163">
        <v>66491</v>
      </c>
      <c r="F38" s="163">
        <v>132386</v>
      </c>
      <c r="G38" s="163">
        <v>167419</v>
      </c>
      <c r="H38" s="163">
        <v>197752</v>
      </c>
      <c r="I38" s="164">
        <f>IFERROR(H38/G38-1,"-")</f>
        <v>0.18118015279030453</v>
      </c>
      <c r="J38" s="165">
        <f t="shared" si="12"/>
        <v>0.17067741725421937</v>
      </c>
      <c r="K38" s="163">
        <f t="shared" si="13"/>
        <v>30333</v>
      </c>
      <c r="L38" s="163">
        <f t="shared" si="14"/>
        <v>28831</v>
      </c>
      <c r="M38" s="164">
        <f>H38/H$8</f>
        <v>6.8616310148830822E-2</v>
      </c>
      <c r="N38" s="79"/>
    </row>
    <row r="39" spans="1:14" x14ac:dyDescent="0.25">
      <c r="A39" s="161" t="s">
        <v>100</v>
      </c>
      <c r="B39" s="162" t="s">
        <v>100</v>
      </c>
      <c r="C39" s="163">
        <v>379081</v>
      </c>
      <c r="D39" s="163">
        <v>316259</v>
      </c>
      <c r="E39" s="163">
        <v>108103</v>
      </c>
      <c r="F39" s="163">
        <v>275025</v>
      </c>
      <c r="G39" s="163">
        <v>283040</v>
      </c>
      <c r="H39" s="163">
        <v>241047</v>
      </c>
      <c r="I39" s="164">
        <f>IFERROR(H39/G39-1,"-")</f>
        <v>-0.14836418880723568</v>
      </c>
      <c r="J39" s="165">
        <f t="shared" si="12"/>
        <v>-0.23781773799322703</v>
      </c>
      <c r="K39" s="163">
        <f t="shared" si="13"/>
        <v>-41993</v>
      </c>
      <c r="L39" s="163">
        <f t="shared" si="14"/>
        <v>-75212</v>
      </c>
      <c r="M39" s="164">
        <f>H39/H$8</f>
        <v>8.3638879568576921E-2</v>
      </c>
      <c r="N39" s="79"/>
    </row>
    <row r="40" spans="1:14" x14ac:dyDescent="0.25">
      <c r="A40" s="161"/>
      <c r="B40" s="157" t="s">
        <v>107</v>
      </c>
      <c r="C40" s="158">
        <v>760711</v>
      </c>
      <c r="D40" s="158">
        <v>752359</v>
      </c>
      <c r="E40" s="158">
        <v>75032</v>
      </c>
      <c r="F40" s="158">
        <v>703133</v>
      </c>
      <c r="G40" s="158">
        <v>745193</v>
      </c>
      <c r="H40" s="158">
        <v>756660</v>
      </c>
      <c r="I40" s="159">
        <f>IFERROR(H40/G40-1,"-")</f>
        <v>1.5387959897637193E-2</v>
      </c>
      <c r="J40" s="160">
        <f t="shared" si="12"/>
        <v>5.7166857843131691E-3</v>
      </c>
      <c r="K40" s="158">
        <f t="shared" si="13"/>
        <v>11467</v>
      </c>
      <c r="L40" s="158">
        <f t="shared" si="14"/>
        <v>4301</v>
      </c>
      <c r="M40" s="159">
        <f>H40/H$8</f>
        <v>0.26254711576729606</v>
      </c>
      <c r="N40" s="79"/>
    </row>
    <row r="41" spans="1:14" s="56" customFormat="1" x14ac:dyDescent="0.25">
      <c r="A41" s="161"/>
      <c r="B41" s="162" t="s">
        <v>110</v>
      </c>
      <c r="C41" s="163">
        <v>451780</v>
      </c>
      <c r="D41" s="163">
        <v>483251</v>
      </c>
      <c r="E41" s="163">
        <v>30652</v>
      </c>
      <c r="F41" s="163">
        <v>420455</v>
      </c>
      <c r="G41" s="163">
        <v>441166</v>
      </c>
      <c r="H41" s="163">
        <v>457809</v>
      </c>
      <c r="I41" s="164">
        <f t="shared" ref="I41:I48" si="15">IFERROR(H41/G41-1,"-")</f>
        <v>3.7725028674013839E-2</v>
      </c>
      <c r="J41" s="165">
        <f t="shared" si="12"/>
        <v>-5.264758893411503E-2</v>
      </c>
      <c r="K41" s="163">
        <f t="shared" si="13"/>
        <v>16643</v>
      </c>
      <c r="L41" s="163">
        <f t="shared" si="14"/>
        <v>-25442</v>
      </c>
      <c r="M41" s="164">
        <f t="shared" ref="M41:M48" si="16">H41/H$8</f>
        <v>0.15885131039345288</v>
      </c>
      <c r="N41" s="166"/>
    </row>
    <row r="42" spans="1:14" s="56" customFormat="1" x14ac:dyDescent="0.25">
      <c r="A42" s="161"/>
      <c r="B42" s="162" t="s">
        <v>113</v>
      </c>
      <c r="C42" s="163">
        <v>49578</v>
      </c>
      <c r="D42" s="163">
        <v>34634</v>
      </c>
      <c r="E42" s="163">
        <v>2711</v>
      </c>
      <c r="F42" s="163">
        <v>20951</v>
      </c>
      <c r="G42" s="163">
        <v>27751</v>
      </c>
      <c r="H42" s="163">
        <v>23085</v>
      </c>
      <c r="I42" s="164">
        <f t="shared" si="15"/>
        <v>-0.16813808511404993</v>
      </c>
      <c r="J42" s="165">
        <f t="shared" si="12"/>
        <v>-0.33345845123289253</v>
      </c>
      <c r="K42" s="163">
        <f t="shared" si="13"/>
        <v>-4666</v>
      </c>
      <c r="L42" s="163">
        <f t="shared" si="14"/>
        <v>-11549</v>
      </c>
      <c r="M42" s="164">
        <f t="shared" si="16"/>
        <v>8.0100707946607862E-3</v>
      </c>
      <c r="N42" s="166"/>
    </row>
    <row r="43" spans="1:14" x14ac:dyDescent="0.25">
      <c r="A43" s="161"/>
      <c r="B43" s="162" t="s">
        <v>116</v>
      </c>
      <c r="C43" s="163">
        <v>10679</v>
      </c>
      <c r="D43" s="163">
        <v>12071</v>
      </c>
      <c r="E43" s="163">
        <v>2424</v>
      </c>
      <c r="F43" s="163">
        <v>15077</v>
      </c>
      <c r="G43" s="163">
        <v>19988</v>
      </c>
      <c r="H43" s="163">
        <v>18074</v>
      </c>
      <c r="I43" s="164">
        <f t="shared" si="15"/>
        <v>-9.5757454472683579E-2</v>
      </c>
      <c r="J43" s="165">
        <f t="shared" si="12"/>
        <v>0.49730759671941005</v>
      </c>
      <c r="K43" s="163">
        <f t="shared" si="13"/>
        <v>-1914</v>
      </c>
      <c r="L43" s="163">
        <f t="shared" si="14"/>
        <v>6003</v>
      </c>
      <c r="M43" s="164">
        <f t="shared" si="16"/>
        <v>6.2713458757937641E-3</v>
      </c>
      <c r="N43" s="79"/>
    </row>
    <row r="44" spans="1:14" x14ac:dyDescent="0.25">
      <c r="A44" s="161"/>
      <c r="B44" s="162" t="s">
        <v>123</v>
      </c>
      <c r="C44" s="163">
        <v>42822</v>
      </c>
      <c r="D44" s="163">
        <v>36804</v>
      </c>
      <c r="E44" s="163">
        <v>592</v>
      </c>
      <c r="F44" s="163">
        <v>48135</v>
      </c>
      <c r="G44" s="163">
        <v>45100</v>
      </c>
      <c r="H44" s="163">
        <v>42045</v>
      </c>
      <c r="I44" s="164">
        <f t="shared" si="15"/>
        <v>-6.7738359201773846E-2</v>
      </c>
      <c r="J44" s="165">
        <f t="shared" si="12"/>
        <v>0.14240299967394843</v>
      </c>
      <c r="K44" s="163">
        <f t="shared" si="13"/>
        <v>-3055</v>
      </c>
      <c r="L44" s="163">
        <f t="shared" si="14"/>
        <v>5241</v>
      </c>
      <c r="M44" s="164">
        <f t="shared" si="16"/>
        <v>1.4588842389495895E-2</v>
      </c>
      <c r="N44" s="79"/>
    </row>
    <row r="45" spans="1:14" x14ac:dyDescent="0.25">
      <c r="A45" s="161"/>
      <c r="B45" s="162" t="s">
        <v>119</v>
      </c>
      <c r="C45" s="163">
        <v>28161</v>
      </c>
      <c r="D45" s="163">
        <v>31071</v>
      </c>
      <c r="E45" s="163">
        <v>17306</v>
      </c>
      <c r="F45" s="163">
        <v>28789</v>
      </c>
      <c r="G45" s="163">
        <v>33205</v>
      </c>
      <c r="H45" s="163">
        <v>26955</v>
      </c>
      <c r="I45" s="164">
        <f t="shared" si="15"/>
        <v>-0.18822466496009638</v>
      </c>
      <c r="J45" s="165">
        <f t="shared" si="12"/>
        <v>-0.13247079270058892</v>
      </c>
      <c r="K45" s="163">
        <f t="shared" si="13"/>
        <v>-6250</v>
      </c>
      <c r="L45" s="163">
        <f t="shared" si="14"/>
        <v>-4116</v>
      </c>
      <c r="M45" s="164">
        <f t="shared" si="16"/>
        <v>9.35288968031542E-3</v>
      </c>
      <c r="N45" s="79"/>
    </row>
    <row r="46" spans="1:14" x14ac:dyDescent="0.25">
      <c r="A46" s="161"/>
      <c r="B46" s="162" t="s">
        <v>128</v>
      </c>
      <c r="C46" s="163">
        <v>3759</v>
      </c>
      <c r="D46" s="163">
        <v>5452</v>
      </c>
      <c r="E46" s="163">
        <v>22</v>
      </c>
      <c r="F46" s="163">
        <v>4878</v>
      </c>
      <c r="G46" s="163">
        <v>3511</v>
      </c>
      <c r="H46" s="163">
        <v>4211</v>
      </c>
      <c r="I46" s="164">
        <f t="shared" si="15"/>
        <v>0.19937339789233843</v>
      </c>
      <c r="J46" s="165">
        <f t="shared" si="12"/>
        <v>-0.22762289068231845</v>
      </c>
      <c r="K46" s="163">
        <f t="shared" si="13"/>
        <v>700</v>
      </c>
      <c r="L46" s="163">
        <f t="shared" si="14"/>
        <v>-1241</v>
      </c>
      <c r="M46" s="164">
        <f t="shared" si="16"/>
        <v>1.4611396195068906E-3</v>
      </c>
      <c r="N46" s="79"/>
    </row>
    <row r="47" spans="1:14" x14ac:dyDescent="0.25">
      <c r="A47" s="161" t="s">
        <v>144</v>
      </c>
      <c r="B47" s="162" t="s">
        <v>131</v>
      </c>
      <c r="C47" s="163">
        <v>4016</v>
      </c>
      <c r="D47" s="163">
        <v>3446</v>
      </c>
      <c r="E47" s="163">
        <v>200</v>
      </c>
      <c r="F47" s="163">
        <v>881</v>
      </c>
      <c r="G47" s="163">
        <v>2697</v>
      </c>
      <c r="H47" s="163">
        <v>805</v>
      </c>
      <c r="I47" s="164">
        <f t="shared" si="15"/>
        <v>-0.7015202076381164</v>
      </c>
      <c r="J47" s="165">
        <f t="shared" si="12"/>
        <v>-0.76639582124201977</v>
      </c>
      <c r="K47" s="163">
        <f t="shared" si="13"/>
        <v>-1892</v>
      </c>
      <c r="L47" s="163">
        <f t="shared" si="14"/>
        <v>-2641</v>
      </c>
      <c r="M47" s="164">
        <f t="shared" si="16"/>
        <v>2.79320207481132E-4</v>
      </c>
      <c r="N47" s="79"/>
    </row>
    <row r="48" spans="1:14" x14ac:dyDescent="0.25">
      <c r="A48" s="161" t="s">
        <v>145</v>
      </c>
      <c r="B48" s="168" t="s">
        <v>145</v>
      </c>
      <c r="C48" s="169">
        <f t="shared" ref="C48:H48" si="17">C40-SUM(C41:C47)</f>
        <v>169916</v>
      </c>
      <c r="D48" s="169">
        <f t="shared" si="17"/>
        <v>145630</v>
      </c>
      <c r="E48" s="169">
        <f t="shared" si="17"/>
        <v>21125</v>
      </c>
      <c r="F48" s="169">
        <f t="shared" si="17"/>
        <v>163967</v>
      </c>
      <c r="G48" s="169">
        <f t="shared" si="17"/>
        <v>171775</v>
      </c>
      <c r="H48" s="169">
        <f t="shared" si="17"/>
        <v>183676</v>
      </c>
      <c r="I48" s="170">
        <f t="shared" si="15"/>
        <v>6.9282491631494691E-2</v>
      </c>
      <c r="J48" s="171">
        <f t="shared" si="12"/>
        <v>0.26125111584151628</v>
      </c>
      <c r="K48" s="169">
        <f>H48-G48</f>
        <v>11901</v>
      </c>
      <c r="L48" s="169">
        <f t="shared" si="14"/>
        <v>38046</v>
      </c>
      <c r="M48" s="170">
        <f t="shared" si="16"/>
        <v>6.3732196806589314E-2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19773</v>
      </c>
      <c r="D50" s="176">
        <v>20450</v>
      </c>
      <c r="E50" s="176">
        <v>1029</v>
      </c>
      <c r="F50" s="176">
        <v>13618</v>
      </c>
      <c r="G50" s="176">
        <v>13736</v>
      </c>
      <c r="H50" s="176">
        <v>17692</v>
      </c>
      <c r="I50" s="177">
        <f>IFERROR(H50/G50-1,"-")</f>
        <v>0.28800232964472916</v>
      </c>
      <c r="J50" s="177">
        <f>IFERROR(H50/D50-1,"-")</f>
        <v>-0.13486552567237164</v>
      </c>
      <c r="K50" s="176">
        <f>H50-G50</f>
        <v>3956</v>
      </c>
      <c r="L50" s="176">
        <f>H50-D50</f>
        <v>-2758</v>
      </c>
      <c r="M50" s="177">
        <f>H50/H$8</f>
        <v>6.1387988953493008E-3</v>
      </c>
      <c r="N50" s="79"/>
    </row>
    <row r="51" spans="1:14" x14ac:dyDescent="0.25">
      <c r="A51" s="161" t="s">
        <v>96</v>
      </c>
      <c r="B51" s="157" t="s">
        <v>97</v>
      </c>
      <c r="C51" s="158">
        <v>3070</v>
      </c>
      <c r="D51" s="158">
        <v>4209</v>
      </c>
      <c r="E51" s="158">
        <v>485</v>
      </c>
      <c r="F51" s="158">
        <v>1825</v>
      </c>
      <c r="G51" s="158">
        <v>3190</v>
      </c>
      <c r="H51" s="158">
        <v>2770</v>
      </c>
      <c r="I51" s="159">
        <f>IFERROR(H51/G51-1,"-")</f>
        <v>-0.13166144200626961</v>
      </c>
      <c r="J51" s="160">
        <f t="shared" ref="J51:J62" si="18">IFERROR(H51/D51-1,"-")</f>
        <v>-0.34188643383226425</v>
      </c>
      <c r="K51" s="158">
        <f t="shared" ref="K51:K61" si="19">H51-G51</f>
        <v>-420</v>
      </c>
      <c r="L51" s="158">
        <f t="shared" ref="L51:L62" si="20">H51-D51</f>
        <v>-1439</v>
      </c>
      <c r="M51" s="159">
        <f>H51/H$8</f>
        <v>9.6113909903445421E-4</v>
      </c>
      <c r="N51" s="79"/>
    </row>
    <row r="52" spans="1:14" x14ac:dyDescent="0.25">
      <c r="A52" s="161" t="s">
        <v>103</v>
      </c>
      <c r="B52" s="162" t="s">
        <v>103</v>
      </c>
      <c r="C52" s="163">
        <v>15466</v>
      </c>
      <c r="D52" s="163">
        <v>10908</v>
      </c>
      <c r="E52" s="163">
        <v>4149</v>
      </c>
      <c r="F52" s="163">
        <v>4038</v>
      </c>
      <c r="G52" s="163">
        <v>21028</v>
      </c>
      <c r="H52" s="163">
        <v>11806</v>
      </c>
      <c r="I52" s="164">
        <f>IFERROR(H52/G52-1,"-")</f>
        <v>-0.43855811299220082</v>
      </c>
      <c r="J52" s="165">
        <f t="shared" si="18"/>
        <v>8.2324899156582365E-2</v>
      </c>
      <c r="K52" s="163">
        <f t="shared" si="19"/>
        <v>-9222</v>
      </c>
      <c r="L52" s="163">
        <f t="shared" si="20"/>
        <v>898</v>
      </c>
      <c r="M52" s="164">
        <f>H52/H$8</f>
        <v>4.0964650553071361E-3</v>
      </c>
      <c r="N52" s="79"/>
    </row>
    <row r="53" spans="1:14" x14ac:dyDescent="0.25">
      <c r="A53" s="161" t="s">
        <v>100</v>
      </c>
      <c r="B53" s="162" t="s">
        <v>100</v>
      </c>
      <c r="C53" s="163">
        <v>11534</v>
      </c>
      <c r="D53" s="163">
        <v>13487</v>
      </c>
      <c r="E53" s="163">
        <v>1733</v>
      </c>
      <c r="F53" s="163">
        <v>9189</v>
      </c>
      <c r="G53" s="163">
        <v>10442</v>
      </c>
      <c r="H53" s="163">
        <v>9081</v>
      </c>
      <c r="I53" s="164">
        <f>IFERROR(H53/G53-1,"-")</f>
        <v>-0.1303390155142693</v>
      </c>
      <c r="J53" s="165">
        <f t="shared" si="18"/>
        <v>-0.32668495588344326</v>
      </c>
      <c r="K53" s="163">
        <f t="shared" si="19"/>
        <v>-1361</v>
      </c>
      <c r="L53" s="163">
        <f t="shared" si="20"/>
        <v>-4406</v>
      </c>
      <c r="M53" s="164">
        <f>H53/H$8</f>
        <v>3.150940129361689E-3</v>
      </c>
      <c r="N53" s="79"/>
    </row>
    <row r="54" spans="1:14" x14ac:dyDescent="0.25">
      <c r="A54" s="161"/>
      <c r="B54" s="157" t="s">
        <v>107</v>
      </c>
      <c r="C54" s="158">
        <v>16703</v>
      </c>
      <c r="D54" s="158">
        <v>16241</v>
      </c>
      <c r="E54" s="158">
        <v>544</v>
      </c>
      <c r="F54" s="158">
        <v>11793</v>
      </c>
      <c r="G54" s="158">
        <v>10546</v>
      </c>
      <c r="H54" s="158">
        <v>14922</v>
      </c>
      <c r="I54" s="159">
        <f>IFERROR(H54/G54-1,"-")</f>
        <v>0.41494405461786465</v>
      </c>
      <c r="J54" s="160">
        <f t="shared" si="18"/>
        <v>-8.1214210947601728E-2</v>
      </c>
      <c r="K54" s="158">
        <f t="shared" si="19"/>
        <v>4376</v>
      </c>
      <c r="L54" s="158">
        <f t="shared" si="20"/>
        <v>-1319</v>
      </c>
      <c r="M54" s="159">
        <f>H54/H$8</f>
        <v>5.1776597963148468E-3</v>
      </c>
      <c r="N54" s="79"/>
    </row>
    <row r="55" spans="1:14" s="56" customFormat="1" x14ac:dyDescent="0.25">
      <c r="A55" s="161"/>
      <c r="B55" s="162" t="s">
        <v>110</v>
      </c>
      <c r="C55" s="163">
        <v>6679</v>
      </c>
      <c r="D55" s="163">
        <v>7130</v>
      </c>
      <c r="E55" s="163">
        <v>119</v>
      </c>
      <c r="F55" s="163">
        <v>5315</v>
      </c>
      <c r="G55" s="163">
        <v>5343</v>
      </c>
      <c r="H55" s="163">
        <v>6777</v>
      </c>
      <c r="I55" s="164">
        <f t="shared" ref="I55:I62" si="21">IFERROR(H55/G55-1,"-")</f>
        <v>0.26838854576080862</v>
      </c>
      <c r="J55" s="165">
        <f t="shared" si="18"/>
        <v>-4.9509116409537146E-2</v>
      </c>
      <c r="K55" s="163">
        <f t="shared" si="19"/>
        <v>1434</v>
      </c>
      <c r="L55" s="163">
        <f t="shared" si="20"/>
        <v>-353</v>
      </c>
      <c r="M55" s="164">
        <f t="shared" ref="M55:M62" si="22">H55/H$8</f>
        <v>2.3514944672045112E-3</v>
      </c>
      <c r="N55" s="166"/>
    </row>
    <row r="56" spans="1:14" s="56" customFormat="1" x14ac:dyDescent="0.25">
      <c r="A56" s="161"/>
      <c r="B56" s="162" t="s">
        <v>113</v>
      </c>
      <c r="C56" s="163">
        <v>5906</v>
      </c>
      <c r="D56" s="163">
        <v>5370</v>
      </c>
      <c r="E56" s="163">
        <v>221</v>
      </c>
      <c r="F56" s="163">
        <v>2011</v>
      </c>
      <c r="G56" s="163">
        <v>2284</v>
      </c>
      <c r="H56" s="163">
        <v>2496</v>
      </c>
      <c r="I56" s="164">
        <f t="shared" si="21"/>
        <v>9.2819614711033172E-2</v>
      </c>
      <c r="J56" s="165">
        <f t="shared" si="18"/>
        <v>-0.53519553072625703</v>
      </c>
      <c r="K56" s="163">
        <f t="shared" si="19"/>
        <v>212</v>
      </c>
      <c r="L56" s="163">
        <f t="shared" si="20"/>
        <v>-2874</v>
      </c>
      <c r="M56" s="164">
        <f t="shared" si="22"/>
        <v>8.6606613400360929E-4</v>
      </c>
      <c r="N56" s="166"/>
    </row>
    <row r="57" spans="1:14" x14ac:dyDescent="0.25">
      <c r="A57" s="161"/>
      <c r="B57" s="162" t="s">
        <v>116</v>
      </c>
      <c r="C57" s="163">
        <v>361</v>
      </c>
      <c r="D57" s="163">
        <v>321</v>
      </c>
      <c r="E57" s="163">
        <v>58</v>
      </c>
      <c r="F57" s="163">
        <v>658</v>
      </c>
      <c r="G57" s="163">
        <v>379</v>
      </c>
      <c r="H57" s="163">
        <v>1070</v>
      </c>
      <c r="I57" s="164">
        <f t="shared" si="21"/>
        <v>1.8232189973614776</v>
      </c>
      <c r="J57" s="165">
        <f t="shared" si="18"/>
        <v>2.3333333333333335</v>
      </c>
      <c r="K57" s="163">
        <f t="shared" si="19"/>
        <v>691</v>
      </c>
      <c r="L57" s="163">
        <f t="shared" si="20"/>
        <v>749</v>
      </c>
      <c r="M57" s="164">
        <f t="shared" si="22"/>
        <v>3.7127033789417546E-4</v>
      </c>
      <c r="N57" s="79"/>
    </row>
    <row r="58" spans="1:14" x14ac:dyDescent="0.25">
      <c r="A58" s="161"/>
      <c r="B58" s="162" t="s">
        <v>123</v>
      </c>
      <c r="C58" s="163">
        <v>177</v>
      </c>
      <c r="D58" s="163">
        <v>152</v>
      </c>
      <c r="E58" s="163">
        <v>0</v>
      </c>
      <c r="F58" s="163">
        <v>101</v>
      </c>
      <c r="G58" s="163">
        <v>141</v>
      </c>
      <c r="H58" s="163">
        <v>436</v>
      </c>
      <c r="I58" s="164">
        <f t="shared" si="21"/>
        <v>2.0921985815602837</v>
      </c>
      <c r="J58" s="165">
        <f t="shared" si="18"/>
        <v>1.8684210526315788</v>
      </c>
      <c r="K58" s="163">
        <f t="shared" si="19"/>
        <v>295</v>
      </c>
      <c r="L58" s="163">
        <f t="shared" si="20"/>
        <v>284</v>
      </c>
      <c r="M58" s="164">
        <f t="shared" si="22"/>
        <v>1.512839881512715E-4</v>
      </c>
      <c r="N58" s="79"/>
    </row>
    <row r="59" spans="1:14" x14ac:dyDescent="0.25">
      <c r="A59" s="161"/>
      <c r="B59" s="162" t="s">
        <v>119</v>
      </c>
      <c r="C59" s="163">
        <v>395</v>
      </c>
      <c r="D59" s="163">
        <v>327</v>
      </c>
      <c r="E59" s="163">
        <v>10</v>
      </c>
      <c r="F59" s="163">
        <v>194</v>
      </c>
      <c r="G59" s="163">
        <v>55</v>
      </c>
      <c r="H59" s="163">
        <v>464</v>
      </c>
      <c r="I59" s="164">
        <f t="shared" si="21"/>
        <v>7.4363636363636356</v>
      </c>
      <c r="J59" s="165">
        <f t="shared" si="18"/>
        <v>0.41896024464831805</v>
      </c>
      <c r="K59" s="163">
        <f t="shared" si="19"/>
        <v>409</v>
      </c>
      <c r="L59" s="163">
        <f t="shared" si="20"/>
        <v>137</v>
      </c>
      <c r="M59" s="164">
        <f t="shared" si="22"/>
        <v>1.6099947362887608E-4</v>
      </c>
      <c r="N59" s="79"/>
    </row>
    <row r="60" spans="1:14" x14ac:dyDescent="0.25">
      <c r="A60" s="161"/>
      <c r="B60" s="162" t="s">
        <v>128</v>
      </c>
      <c r="C60" s="163">
        <v>50</v>
      </c>
      <c r="D60" s="163">
        <v>12</v>
      </c>
      <c r="E60" s="163">
        <v>0</v>
      </c>
      <c r="F60" s="163">
        <v>13</v>
      </c>
      <c r="G60" s="163">
        <v>28</v>
      </c>
      <c r="H60" s="163">
        <v>10</v>
      </c>
      <c r="I60" s="164">
        <f t="shared" si="21"/>
        <v>-0.64285714285714279</v>
      </c>
      <c r="J60" s="165">
        <f t="shared" si="18"/>
        <v>-0.16666666666666663</v>
      </c>
      <c r="K60" s="163">
        <f t="shared" si="19"/>
        <v>-18</v>
      </c>
      <c r="L60" s="163">
        <f t="shared" si="20"/>
        <v>-2</v>
      </c>
      <c r="M60" s="164">
        <f t="shared" si="22"/>
        <v>3.4698162420016399E-6</v>
      </c>
      <c r="N60" s="79"/>
    </row>
    <row r="61" spans="1:14" x14ac:dyDescent="0.25">
      <c r="A61" s="161" t="s">
        <v>144</v>
      </c>
      <c r="B61" s="162" t="s">
        <v>131</v>
      </c>
      <c r="C61" s="163">
        <v>23</v>
      </c>
      <c r="D61" s="163">
        <v>20</v>
      </c>
      <c r="E61" s="163">
        <v>0</v>
      </c>
      <c r="F61" s="163">
        <v>0</v>
      </c>
      <c r="G61" s="163">
        <v>0</v>
      </c>
      <c r="H61" s="163">
        <v>9</v>
      </c>
      <c r="I61" s="164" t="str">
        <f t="shared" si="21"/>
        <v>-</v>
      </c>
      <c r="J61" s="165">
        <f t="shared" si="18"/>
        <v>-0.55000000000000004</v>
      </c>
      <c r="K61" s="163">
        <f t="shared" si="19"/>
        <v>9</v>
      </c>
      <c r="L61" s="163">
        <f t="shared" si="20"/>
        <v>-11</v>
      </c>
      <c r="M61" s="164">
        <f t="shared" si="22"/>
        <v>3.1228346178014758E-6</v>
      </c>
      <c r="N61" s="79"/>
    </row>
    <row r="62" spans="1:14" x14ac:dyDescent="0.25">
      <c r="A62" s="161" t="s">
        <v>145</v>
      </c>
      <c r="B62" s="168" t="s">
        <v>145</v>
      </c>
      <c r="C62" s="169">
        <f t="shared" ref="C62:H62" si="23">C54-SUM(C55:C61)</f>
        <v>3112</v>
      </c>
      <c r="D62" s="169">
        <f t="shared" si="23"/>
        <v>2909</v>
      </c>
      <c r="E62" s="169">
        <f t="shared" si="23"/>
        <v>136</v>
      </c>
      <c r="F62" s="169">
        <f t="shared" si="23"/>
        <v>3501</v>
      </c>
      <c r="G62" s="169">
        <f t="shared" si="23"/>
        <v>2316</v>
      </c>
      <c r="H62" s="169">
        <f t="shared" si="23"/>
        <v>3660</v>
      </c>
      <c r="I62" s="170">
        <f t="shared" si="21"/>
        <v>0.58031088082901561</v>
      </c>
      <c r="J62" s="171">
        <f t="shared" si="18"/>
        <v>0.2581643176349262</v>
      </c>
      <c r="K62" s="169">
        <f>H62-G62</f>
        <v>1344</v>
      </c>
      <c r="L62" s="169">
        <f t="shared" si="20"/>
        <v>751</v>
      </c>
      <c r="M62" s="170">
        <f t="shared" si="22"/>
        <v>1.2699527445726002E-3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63149</v>
      </c>
      <c r="D64" s="176">
        <v>67472</v>
      </c>
      <c r="E64" s="176">
        <v>21185</v>
      </c>
      <c r="F64" s="176">
        <v>74490</v>
      </c>
      <c r="G64" s="176">
        <v>66924</v>
      </c>
      <c r="H64" s="176">
        <v>81749</v>
      </c>
      <c r="I64" s="177">
        <f>IFERROR(H64/G64-1,"-")</f>
        <v>0.22151993305839457</v>
      </c>
      <c r="J64" s="177">
        <f>IFERROR(H64/D64-1,"-")</f>
        <v>0.21159888546359973</v>
      </c>
      <c r="K64" s="176">
        <f>H64-G64</f>
        <v>14825</v>
      </c>
      <c r="L64" s="176">
        <f>H64-D64</f>
        <v>14277</v>
      </c>
      <c r="M64" s="177">
        <f>H64/H$8</f>
        <v>2.8365400796739205E-2</v>
      </c>
      <c r="N64" s="79"/>
    </row>
    <row r="65" spans="1:14" x14ac:dyDescent="0.25">
      <c r="A65" s="161" t="s">
        <v>96</v>
      </c>
      <c r="B65" s="157" t="s">
        <v>97</v>
      </c>
      <c r="C65" s="158">
        <v>15864</v>
      </c>
      <c r="D65" s="158">
        <v>21559</v>
      </c>
      <c r="E65" s="158">
        <v>15978</v>
      </c>
      <c r="F65" s="158">
        <v>6718</v>
      </c>
      <c r="G65" s="158">
        <v>28344</v>
      </c>
      <c r="H65" s="158">
        <v>26145</v>
      </c>
      <c r="I65" s="159">
        <f>IFERROR(H65/G65-1,"-")</f>
        <v>-7.7582557154953435E-2</v>
      </c>
      <c r="J65" s="160">
        <f t="shared" ref="J65:J76" si="24">IFERROR(H65/D65-1,"-")</f>
        <v>0.21271858620529716</v>
      </c>
      <c r="K65" s="158">
        <f t="shared" ref="K65:K75" si="25">H65-G65</f>
        <v>-2199</v>
      </c>
      <c r="L65" s="158">
        <f t="shared" ref="L65:L76" si="26">H65-D65</f>
        <v>4586</v>
      </c>
      <c r="M65" s="159">
        <f>H65/H$8</f>
        <v>9.0718345647132874E-3</v>
      </c>
      <c r="N65" s="79"/>
    </row>
    <row r="66" spans="1:14" x14ac:dyDescent="0.25">
      <c r="A66" s="161" t="s">
        <v>103</v>
      </c>
      <c r="B66" s="162" t="s">
        <v>103</v>
      </c>
      <c r="C66" s="163">
        <v>60393</v>
      </c>
      <c r="D66" s="163">
        <v>55767</v>
      </c>
      <c r="E66" s="163">
        <v>17826</v>
      </c>
      <c r="F66" s="163">
        <v>70658</v>
      </c>
      <c r="G66" s="163">
        <v>80295</v>
      </c>
      <c r="H66" s="163">
        <v>103269</v>
      </c>
      <c r="I66" s="164">
        <f>IFERROR(H66/G66-1,"-")</f>
        <v>0.28611993274799175</v>
      </c>
      <c r="J66" s="165">
        <f t="shared" si="24"/>
        <v>0.85179407176287047</v>
      </c>
      <c r="K66" s="163">
        <f t="shared" si="25"/>
        <v>22974</v>
      </c>
      <c r="L66" s="163">
        <f t="shared" si="26"/>
        <v>47502</v>
      </c>
      <c r="M66" s="164">
        <f>H66/H$8</f>
        <v>3.5832445349526731E-2</v>
      </c>
      <c r="N66" s="79"/>
    </row>
    <row r="67" spans="1:14" x14ac:dyDescent="0.25">
      <c r="A67" s="161" t="s">
        <v>100</v>
      </c>
      <c r="B67" s="162" t="s">
        <v>100</v>
      </c>
      <c r="C67" s="163">
        <v>59559</v>
      </c>
      <c r="D67" s="163">
        <v>72540</v>
      </c>
      <c r="E67" s="163">
        <v>39063</v>
      </c>
      <c r="F67" s="163">
        <v>35192</v>
      </c>
      <c r="G67" s="163">
        <v>60205</v>
      </c>
      <c r="H67" s="163">
        <v>103680</v>
      </c>
      <c r="I67" s="164">
        <f>IFERROR(H67/G67-1,"-")</f>
        <v>0.72211610331367826</v>
      </c>
      <c r="J67" s="165">
        <f t="shared" si="24"/>
        <v>0.42928039702233245</v>
      </c>
      <c r="K67" s="163">
        <f t="shared" si="25"/>
        <v>43475</v>
      </c>
      <c r="L67" s="163">
        <f t="shared" si="26"/>
        <v>31140</v>
      </c>
      <c r="M67" s="164">
        <f>H67/H$8</f>
        <v>3.5975054797073004E-2</v>
      </c>
      <c r="N67" s="79"/>
    </row>
    <row r="68" spans="1:14" x14ac:dyDescent="0.25">
      <c r="A68" s="161"/>
      <c r="B68" s="157" t="s">
        <v>107</v>
      </c>
      <c r="C68" s="158">
        <v>47285</v>
      </c>
      <c r="D68" s="158">
        <v>45913</v>
      </c>
      <c r="E68" s="158">
        <v>5207</v>
      </c>
      <c r="F68" s="158">
        <v>67772</v>
      </c>
      <c r="G68" s="158">
        <v>38580</v>
      </c>
      <c r="H68" s="158">
        <v>55604</v>
      </c>
      <c r="I68" s="159">
        <f>IFERROR(H68/G68-1,"-")</f>
        <v>0.44126490409538621</v>
      </c>
      <c r="J68" s="160">
        <f t="shared" si="24"/>
        <v>0.21107311654651184</v>
      </c>
      <c r="K68" s="158">
        <f t="shared" si="25"/>
        <v>17024</v>
      </c>
      <c r="L68" s="158">
        <f t="shared" si="26"/>
        <v>9691</v>
      </c>
      <c r="M68" s="159">
        <f>H68/H$8</f>
        <v>1.9293566232025917E-2</v>
      </c>
      <c r="N68" s="79"/>
    </row>
    <row r="69" spans="1:14" s="56" customFormat="1" x14ac:dyDescent="0.25">
      <c r="A69" s="161"/>
      <c r="B69" s="162" t="s">
        <v>110</v>
      </c>
      <c r="C69" s="163">
        <v>18917</v>
      </c>
      <c r="D69" s="163">
        <v>16492</v>
      </c>
      <c r="E69" s="163">
        <v>1405</v>
      </c>
      <c r="F69" s="163">
        <v>31051</v>
      </c>
      <c r="G69" s="163">
        <v>16616</v>
      </c>
      <c r="H69" s="163">
        <v>28214</v>
      </c>
      <c r="I69" s="164">
        <f t="shared" ref="I69:I76" si="27">IFERROR(H69/G69-1,"-")</f>
        <v>0.69800192585459797</v>
      </c>
      <c r="J69" s="165">
        <f t="shared" si="24"/>
        <v>0.71076885762794073</v>
      </c>
      <c r="K69" s="163">
        <f t="shared" si="25"/>
        <v>11598</v>
      </c>
      <c r="L69" s="163">
        <f t="shared" si="26"/>
        <v>11722</v>
      </c>
      <c r="M69" s="164">
        <f t="shared" ref="M69:M76" si="28">H69/H$8</f>
        <v>9.7897395451834266E-3</v>
      </c>
      <c r="N69" s="166"/>
    </row>
    <row r="70" spans="1:14" s="56" customFormat="1" x14ac:dyDescent="0.25">
      <c r="A70" s="161"/>
      <c r="B70" s="162" t="s">
        <v>113</v>
      </c>
      <c r="C70" s="163">
        <v>10979</v>
      </c>
      <c r="D70" s="163">
        <v>9196</v>
      </c>
      <c r="E70" s="163">
        <v>829</v>
      </c>
      <c r="F70" s="163">
        <v>2175</v>
      </c>
      <c r="G70" s="163">
        <v>3872</v>
      </c>
      <c r="H70" s="163">
        <v>3058</v>
      </c>
      <c r="I70" s="164">
        <f t="shared" si="27"/>
        <v>-0.21022727272727271</v>
      </c>
      <c r="J70" s="165">
        <f t="shared" si="24"/>
        <v>-0.66746411483253587</v>
      </c>
      <c r="K70" s="163">
        <f t="shared" si="25"/>
        <v>-814</v>
      </c>
      <c r="L70" s="163">
        <f t="shared" si="26"/>
        <v>-6138</v>
      </c>
      <c r="M70" s="164">
        <f t="shared" si="28"/>
        <v>1.0610698068041014E-3</v>
      </c>
      <c r="N70" s="166"/>
    </row>
    <row r="71" spans="1:14" x14ac:dyDescent="0.25">
      <c r="A71" s="161"/>
      <c r="B71" s="162" t="s">
        <v>116</v>
      </c>
      <c r="C71" s="163">
        <v>2349</v>
      </c>
      <c r="D71" s="163">
        <v>4889</v>
      </c>
      <c r="E71" s="163">
        <v>694</v>
      </c>
      <c r="F71" s="163">
        <v>10452</v>
      </c>
      <c r="G71" s="163">
        <v>2122</v>
      </c>
      <c r="H71" s="163">
        <v>3768</v>
      </c>
      <c r="I71" s="164">
        <f t="shared" si="27"/>
        <v>0.7756833176248823</v>
      </c>
      <c r="J71" s="165">
        <f t="shared" si="24"/>
        <v>-0.22929024340355897</v>
      </c>
      <c r="K71" s="163">
        <f t="shared" si="25"/>
        <v>1646</v>
      </c>
      <c r="L71" s="163">
        <f t="shared" si="26"/>
        <v>-1121</v>
      </c>
      <c r="M71" s="164">
        <f t="shared" si="28"/>
        <v>1.3074267599862178E-3</v>
      </c>
      <c r="N71" s="79"/>
    </row>
    <row r="72" spans="1:14" x14ac:dyDescent="0.25">
      <c r="A72" s="161"/>
      <c r="B72" s="162" t="s">
        <v>123</v>
      </c>
      <c r="C72" s="163">
        <v>1251</v>
      </c>
      <c r="D72" s="163">
        <v>405</v>
      </c>
      <c r="E72" s="163">
        <v>23</v>
      </c>
      <c r="F72" s="163">
        <v>1098</v>
      </c>
      <c r="G72" s="163">
        <v>1581</v>
      </c>
      <c r="H72" s="163">
        <v>3392</v>
      </c>
      <c r="I72" s="164">
        <f t="shared" si="27"/>
        <v>1.1454775458570525</v>
      </c>
      <c r="J72" s="165">
        <f t="shared" si="24"/>
        <v>7.3753086419753089</v>
      </c>
      <c r="K72" s="163">
        <f t="shared" si="25"/>
        <v>1811</v>
      </c>
      <c r="L72" s="163">
        <f t="shared" si="26"/>
        <v>2987</v>
      </c>
      <c r="M72" s="164">
        <f t="shared" si="28"/>
        <v>1.1769616692869562E-3</v>
      </c>
      <c r="N72" s="79"/>
    </row>
    <row r="73" spans="1:14" x14ac:dyDescent="0.25">
      <c r="A73" s="161"/>
      <c r="B73" s="162" t="s">
        <v>119</v>
      </c>
      <c r="C73" s="163">
        <v>902</v>
      </c>
      <c r="D73" s="163">
        <v>739</v>
      </c>
      <c r="E73" s="163">
        <v>1207</v>
      </c>
      <c r="F73" s="163">
        <v>2542</v>
      </c>
      <c r="G73" s="163">
        <v>345</v>
      </c>
      <c r="H73" s="163">
        <v>1688</v>
      </c>
      <c r="I73" s="164">
        <f t="shared" si="27"/>
        <v>3.8927536231884057</v>
      </c>
      <c r="J73" s="165">
        <f t="shared" si="24"/>
        <v>1.2841677943166441</v>
      </c>
      <c r="K73" s="163">
        <f t="shared" si="25"/>
        <v>1343</v>
      </c>
      <c r="L73" s="163">
        <f t="shared" si="26"/>
        <v>949</v>
      </c>
      <c r="M73" s="164">
        <f t="shared" si="28"/>
        <v>5.8570498164987677E-4</v>
      </c>
      <c r="N73" s="79"/>
    </row>
    <row r="74" spans="1:14" x14ac:dyDescent="0.25">
      <c r="A74" s="161"/>
      <c r="B74" s="162" t="s">
        <v>128</v>
      </c>
      <c r="C74" s="163">
        <v>151</v>
      </c>
      <c r="D74" s="163">
        <v>13</v>
      </c>
      <c r="E74" s="163">
        <v>0</v>
      </c>
      <c r="F74" s="163">
        <v>84</v>
      </c>
      <c r="G74" s="163">
        <v>12</v>
      </c>
      <c r="H74" s="163">
        <v>181</v>
      </c>
      <c r="I74" s="164">
        <f t="shared" si="27"/>
        <v>14.083333333333334</v>
      </c>
      <c r="J74" s="165">
        <f t="shared" si="24"/>
        <v>12.923076923076923</v>
      </c>
      <c r="K74" s="163">
        <f t="shared" si="25"/>
        <v>169</v>
      </c>
      <c r="L74" s="163">
        <f t="shared" si="26"/>
        <v>168</v>
      </c>
      <c r="M74" s="164">
        <f t="shared" si="28"/>
        <v>6.2803673980229687E-5</v>
      </c>
      <c r="N74" s="79"/>
    </row>
    <row r="75" spans="1:14" x14ac:dyDescent="0.25">
      <c r="A75" s="161" t="s">
        <v>144</v>
      </c>
      <c r="B75" s="162" t="s">
        <v>131</v>
      </c>
      <c r="C75" s="163">
        <v>60</v>
      </c>
      <c r="D75" s="163">
        <v>83</v>
      </c>
      <c r="E75" s="163">
        <v>11</v>
      </c>
      <c r="F75" s="163">
        <v>23</v>
      </c>
      <c r="G75" s="163">
        <v>24</v>
      </c>
      <c r="H75" s="163">
        <v>412</v>
      </c>
      <c r="I75" s="164">
        <f t="shared" si="27"/>
        <v>16.166666666666668</v>
      </c>
      <c r="J75" s="165">
        <f t="shared" si="24"/>
        <v>3.9638554216867474</v>
      </c>
      <c r="K75" s="163">
        <f t="shared" si="25"/>
        <v>388</v>
      </c>
      <c r="L75" s="163">
        <f t="shared" si="26"/>
        <v>329</v>
      </c>
      <c r="M75" s="164">
        <f t="shared" si="28"/>
        <v>1.4295642917046757E-4</v>
      </c>
      <c r="N75" s="79"/>
    </row>
    <row r="76" spans="1:14" x14ac:dyDescent="0.25">
      <c r="A76" s="161" t="s">
        <v>145</v>
      </c>
      <c r="B76" s="168" t="s">
        <v>145</v>
      </c>
      <c r="C76" s="169">
        <f t="shared" ref="C76:H76" si="29">C68-SUM(C69:C75)</f>
        <v>12676</v>
      </c>
      <c r="D76" s="169">
        <f t="shared" si="29"/>
        <v>14096</v>
      </c>
      <c r="E76" s="169">
        <f t="shared" si="29"/>
        <v>1038</v>
      </c>
      <c r="F76" s="169">
        <f t="shared" si="29"/>
        <v>20347</v>
      </c>
      <c r="G76" s="169">
        <f t="shared" si="29"/>
        <v>14008</v>
      </c>
      <c r="H76" s="169">
        <f t="shared" si="29"/>
        <v>14891</v>
      </c>
      <c r="I76" s="170">
        <f t="shared" si="27"/>
        <v>6.3035408338092624E-2</v>
      </c>
      <c r="J76" s="171">
        <f t="shared" si="24"/>
        <v>5.639897843359809E-2</v>
      </c>
      <c r="K76" s="169">
        <f>H76-G76</f>
        <v>883</v>
      </c>
      <c r="L76" s="169">
        <f t="shared" si="26"/>
        <v>795</v>
      </c>
      <c r="M76" s="170">
        <f t="shared" si="28"/>
        <v>5.1669033659646419E-3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507900</v>
      </c>
      <c r="D78" s="176">
        <v>471100</v>
      </c>
      <c r="E78" s="176">
        <v>80706</v>
      </c>
      <c r="F78" s="176">
        <v>378277</v>
      </c>
      <c r="G78" s="176">
        <v>441114</v>
      </c>
      <c r="H78" s="176">
        <v>489204</v>
      </c>
      <c r="I78" s="177">
        <f>IFERROR(H78/G78-1,"-")</f>
        <v>0.10901943715230078</v>
      </c>
      <c r="J78" s="177">
        <f>IFERROR(H78/D78-1,"-")</f>
        <v>3.8429208236043344E-2</v>
      </c>
      <c r="K78" s="176">
        <f>H78-G78</f>
        <v>48090</v>
      </c>
      <c r="L78" s="176">
        <f>H78-D78</f>
        <v>18104</v>
      </c>
      <c r="M78" s="177">
        <f>H78/H$8</f>
        <v>0.16974479848521701</v>
      </c>
      <c r="N78" s="79"/>
    </row>
    <row r="79" spans="1:14" x14ac:dyDescent="0.25">
      <c r="A79" s="161" t="s">
        <v>96</v>
      </c>
      <c r="B79" s="157" t="s">
        <v>97</v>
      </c>
      <c r="C79" s="158">
        <v>174826</v>
      </c>
      <c r="D79" s="158">
        <v>171150</v>
      </c>
      <c r="E79" s="158">
        <v>52265</v>
      </c>
      <c r="F79" s="158">
        <v>158091</v>
      </c>
      <c r="G79" s="158">
        <v>158021</v>
      </c>
      <c r="H79" s="158">
        <v>159761</v>
      </c>
      <c r="I79" s="159">
        <f>IFERROR(H79/G79-1,"-")</f>
        <v>1.1011194714626527E-2</v>
      </c>
      <c r="J79" s="160">
        <f t="shared" ref="J79:J90" si="30">IFERROR(H79/D79-1,"-")</f>
        <v>-6.6543967280163652E-2</v>
      </c>
      <c r="K79" s="158">
        <f t="shared" ref="K79:K89" si="31">H79-G79</f>
        <v>1740</v>
      </c>
      <c r="L79" s="158">
        <f t="shared" ref="L79:L90" si="32">H79-D79</f>
        <v>-11389</v>
      </c>
      <c r="M79" s="159">
        <f>H79/H$8</f>
        <v>5.5434131263842397E-2</v>
      </c>
      <c r="N79" s="79"/>
    </row>
    <row r="80" spans="1:14" x14ac:dyDescent="0.25">
      <c r="A80" s="161" t="s">
        <v>103</v>
      </c>
      <c r="B80" s="162" t="s">
        <v>103</v>
      </c>
      <c r="C80" s="163">
        <v>271266</v>
      </c>
      <c r="D80" s="163">
        <v>167866</v>
      </c>
      <c r="E80" s="163">
        <v>41775</v>
      </c>
      <c r="F80" s="163">
        <v>192946</v>
      </c>
      <c r="G80" s="163">
        <v>217002</v>
      </c>
      <c r="H80" s="163">
        <v>232668</v>
      </c>
      <c r="I80" s="164">
        <f>IFERROR(H80/G80-1,"-")</f>
        <v>7.2192883014903009E-2</v>
      </c>
      <c r="J80" s="165">
        <f t="shared" si="30"/>
        <v>0.38603409862628535</v>
      </c>
      <c r="K80" s="163">
        <f t="shared" si="31"/>
        <v>15666</v>
      </c>
      <c r="L80" s="163">
        <f t="shared" si="32"/>
        <v>64802</v>
      </c>
      <c r="M80" s="164">
        <f>H80/H$8</f>
        <v>8.0731520539403759E-2</v>
      </c>
      <c r="N80" s="79"/>
    </row>
    <row r="81" spans="1:14" x14ac:dyDescent="0.25">
      <c r="A81" s="161" t="s">
        <v>100</v>
      </c>
      <c r="B81" s="162" t="s">
        <v>100</v>
      </c>
      <c r="C81" s="163">
        <v>1307072</v>
      </c>
      <c r="D81" s="163">
        <v>1339936</v>
      </c>
      <c r="E81" s="163">
        <v>329240</v>
      </c>
      <c r="F81" s="163">
        <v>1105204</v>
      </c>
      <c r="G81" s="163">
        <v>1141010</v>
      </c>
      <c r="H81" s="163">
        <v>1119285</v>
      </c>
      <c r="I81" s="164">
        <f>IFERROR(H81/G81-1,"-")</f>
        <v>-1.904014864023984E-2</v>
      </c>
      <c r="J81" s="165">
        <f t="shared" si="30"/>
        <v>-0.16467279034222526</v>
      </c>
      <c r="K81" s="163">
        <f t="shared" si="31"/>
        <v>-21725</v>
      </c>
      <c r="L81" s="163">
        <f t="shared" si="32"/>
        <v>-220651</v>
      </c>
      <c r="M81" s="164">
        <f>H81/H$8</f>
        <v>0.38837132724288054</v>
      </c>
      <c r="N81" s="79"/>
    </row>
    <row r="82" spans="1:14" x14ac:dyDescent="0.25">
      <c r="A82" s="161"/>
      <c r="B82" s="157" t="s">
        <v>107</v>
      </c>
      <c r="C82" s="158">
        <v>333074</v>
      </c>
      <c r="D82" s="158">
        <v>299950</v>
      </c>
      <c r="E82" s="158">
        <v>28441</v>
      </c>
      <c r="F82" s="158">
        <v>220186</v>
      </c>
      <c r="G82" s="158">
        <v>283093</v>
      </c>
      <c r="H82" s="158">
        <v>329443</v>
      </c>
      <c r="I82" s="159">
        <f>IFERROR(H82/G82-1,"-")</f>
        <v>0.16372711441116516</v>
      </c>
      <c r="J82" s="160">
        <f t="shared" si="30"/>
        <v>9.8326387731288545E-2</v>
      </c>
      <c r="K82" s="158">
        <f t="shared" si="31"/>
        <v>46350</v>
      </c>
      <c r="L82" s="158">
        <f t="shared" si="32"/>
        <v>29493</v>
      </c>
      <c r="M82" s="159">
        <f>H82/H$8</f>
        <v>0.11431066722137462</v>
      </c>
      <c r="N82" s="79"/>
    </row>
    <row r="83" spans="1:14" s="56" customFormat="1" x14ac:dyDescent="0.25">
      <c r="A83" s="161"/>
      <c r="B83" s="162" t="s">
        <v>110</v>
      </c>
      <c r="C83" s="163">
        <v>54642</v>
      </c>
      <c r="D83" s="163">
        <v>60384</v>
      </c>
      <c r="E83" s="163">
        <v>4342</v>
      </c>
      <c r="F83" s="163">
        <v>46875</v>
      </c>
      <c r="G83" s="163">
        <v>70200</v>
      </c>
      <c r="H83" s="163">
        <v>77720</v>
      </c>
      <c r="I83" s="164">
        <f t="shared" ref="I83:I90" si="33">IFERROR(H83/G83-1,"-")</f>
        <v>0.10712250712250704</v>
      </c>
      <c r="J83" s="165">
        <f t="shared" si="30"/>
        <v>0.2870959194488607</v>
      </c>
      <c r="K83" s="163">
        <f t="shared" si="31"/>
        <v>7520</v>
      </c>
      <c r="L83" s="163">
        <f t="shared" si="32"/>
        <v>17336</v>
      </c>
      <c r="M83" s="164">
        <f t="shared" ref="M83:M90" si="34">H83/H$8</f>
        <v>2.6967411832836744E-2</v>
      </c>
      <c r="N83" s="166"/>
    </row>
    <row r="84" spans="1:14" s="56" customFormat="1" x14ac:dyDescent="0.25">
      <c r="A84" s="161"/>
      <c r="B84" s="162" t="s">
        <v>113</v>
      </c>
      <c r="C84" s="163">
        <v>151162</v>
      </c>
      <c r="D84" s="163">
        <v>121486</v>
      </c>
      <c r="E84" s="163">
        <v>4527</v>
      </c>
      <c r="F84" s="163">
        <v>81698</v>
      </c>
      <c r="G84" s="163">
        <v>87257</v>
      </c>
      <c r="H84" s="163">
        <v>95768</v>
      </c>
      <c r="I84" s="164">
        <f t="shared" si="33"/>
        <v>9.7539452422155337E-2</v>
      </c>
      <c r="J84" s="165">
        <f t="shared" si="30"/>
        <v>-0.21169517475264643</v>
      </c>
      <c r="K84" s="163">
        <f t="shared" si="31"/>
        <v>8511</v>
      </c>
      <c r="L84" s="163">
        <f t="shared" si="32"/>
        <v>-25718</v>
      </c>
      <c r="M84" s="164">
        <f t="shared" si="34"/>
        <v>3.3229736186401307E-2</v>
      </c>
      <c r="N84" s="166"/>
    </row>
    <row r="85" spans="1:14" x14ac:dyDescent="0.25">
      <c r="A85" s="161"/>
      <c r="B85" s="162" t="s">
        <v>116</v>
      </c>
      <c r="C85" s="163">
        <v>14162</v>
      </c>
      <c r="D85" s="163">
        <v>17116</v>
      </c>
      <c r="E85" s="163">
        <v>1472</v>
      </c>
      <c r="F85" s="163">
        <v>16073</v>
      </c>
      <c r="G85" s="163">
        <v>25350</v>
      </c>
      <c r="H85" s="163">
        <v>32169</v>
      </c>
      <c r="I85" s="164">
        <f t="shared" si="33"/>
        <v>0.26899408284023663</v>
      </c>
      <c r="J85" s="165">
        <f t="shared" si="30"/>
        <v>0.87946950222014486</v>
      </c>
      <c r="K85" s="163">
        <f t="shared" si="31"/>
        <v>6819</v>
      </c>
      <c r="L85" s="163">
        <f t="shared" si="32"/>
        <v>15053</v>
      </c>
      <c r="M85" s="164">
        <f t="shared" si="34"/>
        <v>1.1162051868895075E-2</v>
      </c>
      <c r="N85" s="79"/>
    </row>
    <row r="86" spans="1:14" x14ac:dyDescent="0.25">
      <c r="A86" s="161"/>
      <c r="B86" s="162" t="s">
        <v>123</v>
      </c>
      <c r="C86" s="163">
        <v>7983</v>
      </c>
      <c r="D86" s="163">
        <v>6570</v>
      </c>
      <c r="E86" s="163">
        <v>396</v>
      </c>
      <c r="F86" s="163">
        <v>7103</v>
      </c>
      <c r="G86" s="163">
        <v>9989</v>
      </c>
      <c r="H86" s="163">
        <v>13011</v>
      </c>
      <c r="I86" s="164">
        <f t="shared" si="33"/>
        <v>0.30253278606467116</v>
      </c>
      <c r="J86" s="165">
        <f t="shared" si="30"/>
        <v>0.98036529680365292</v>
      </c>
      <c r="K86" s="163">
        <f t="shared" si="31"/>
        <v>3022</v>
      </c>
      <c r="L86" s="163">
        <f t="shared" si="32"/>
        <v>6441</v>
      </c>
      <c r="M86" s="164">
        <f t="shared" si="34"/>
        <v>4.5145779124683332E-3</v>
      </c>
      <c r="N86" s="79"/>
    </row>
    <row r="87" spans="1:14" x14ac:dyDescent="0.25">
      <c r="A87" s="161"/>
      <c r="B87" s="162" t="s">
        <v>119</v>
      </c>
      <c r="C87" s="163">
        <v>5617</v>
      </c>
      <c r="D87" s="163">
        <v>4261</v>
      </c>
      <c r="E87" s="163">
        <v>3461</v>
      </c>
      <c r="F87" s="163">
        <v>3064</v>
      </c>
      <c r="G87" s="163">
        <v>4673</v>
      </c>
      <c r="H87" s="163">
        <v>5487</v>
      </c>
      <c r="I87" s="164">
        <f t="shared" si="33"/>
        <v>0.17419216777230906</v>
      </c>
      <c r="J87" s="165">
        <f t="shared" si="30"/>
        <v>0.28772588594226711</v>
      </c>
      <c r="K87" s="163">
        <f t="shared" si="31"/>
        <v>814</v>
      </c>
      <c r="L87" s="163">
        <f t="shared" si="32"/>
        <v>1226</v>
      </c>
      <c r="M87" s="164">
        <f t="shared" si="34"/>
        <v>1.9038881719862998E-3</v>
      </c>
      <c r="N87" s="79"/>
    </row>
    <row r="88" spans="1:14" x14ac:dyDescent="0.25">
      <c r="A88" s="161"/>
      <c r="B88" s="162" t="s">
        <v>128</v>
      </c>
      <c r="C88" s="163">
        <v>2621</v>
      </c>
      <c r="D88" s="163">
        <v>1927</v>
      </c>
      <c r="E88" s="163">
        <v>100</v>
      </c>
      <c r="F88" s="163">
        <v>1619</v>
      </c>
      <c r="G88" s="163">
        <v>906</v>
      </c>
      <c r="H88" s="163">
        <v>1480</v>
      </c>
      <c r="I88" s="164">
        <f t="shared" si="33"/>
        <v>0.63355408388520962</v>
      </c>
      <c r="J88" s="165">
        <f t="shared" si="30"/>
        <v>-0.23196678775298396</v>
      </c>
      <c r="K88" s="163">
        <f t="shared" si="31"/>
        <v>574</v>
      </c>
      <c r="L88" s="163">
        <f t="shared" si="32"/>
        <v>-447</v>
      </c>
      <c r="M88" s="164">
        <f t="shared" si="34"/>
        <v>5.1353280381624265E-4</v>
      </c>
      <c r="N88" s="79"/>
    </row>
    <row r="89" spans="1:14" x14ac:dyDescent="0.25">
      <c r="A89" s="161" t="s">
        <v>144</v>
      </c>
      <c r="B89" s="162" t="s">
        <v>131</v>
      </c>
      <c r="C89" s="163">
        <v>1370</v>
      </c>
      <c r="D89" s="163">
        <v>1244</v>
      </c>
      <c r="E89" s="163">
        <v>134</v>
      </c>
      <c r="F89" s="163">
        <v>876</v>
      </c>
      <c r="G89" s="163">
        <v>677</v>
      </c>
      <c r="H89" s="163">
        <v>1644</v>
      </c>
      <c r="I89" s="164">
        <f t="shared" si="33"/>
        <v>1.4283604135893651</v>
      </c>
      <c r="J89" s="165">
        <f t="shared" si="30"/>
        <v>0.32154340836012851</v>
      </c>
      <c r="K89" s="163">
        <f t="shared" si="31"/>
        <v>967</v>
      </c>
      <c r="L89" s="163">
        <f t="shared" si="32"/>
        <v>400</v>
      </c>
      <c r="M89" s="164">
        <f t="shared" si="34"/>
        <v>5.7043779018506964E-4</v>
      </c>
      <c r="N89" s="79"/>
    </row>
    <row r="90" spans="1:14" x14ac:dyDescent="0.25">
      <c r="A90" s="161" t="s">
        <v>145</v>
      </c>
      <c r="B90" s="168" t="s">
        <v>145</v>
      </c>
      <c r="C90" s="169">
        <f t="shared" ref="C90:H90" si="35">C82-SUM(C83:C89)</f>
        <v>95517</v>
      </c>
      <c r="D90" s="169">
        <f t="shared" si="35"/>
        <v>86962</v>
      </c>
      <c r="E90" s="169">
        <f t="shared" si="35"/>
        <v>14009</v>
      </c>
      <c r="F90" s="169">
        <f t="shared" si="35"/>
        <v>62878</v>
      </c>
      <c r="G90" s="169">
        <f t="shared" si="35"/>
        <v>84041</v>
      </c>
      <c r="H90" s="169">
        <f t="shared" si="35"/>
        <v>102164</v>
      </c>
      <c r="I90" s="170">
        <f t="shared" si="33"/>
        <v>0.21564474482692964</v>
      </c>
      <c r="J90" s="171">
        <f t="shared" si="30"/>
        <v>0.17481198684482879</v>
      </c>
      <c r="K90" s="169">
        <f>H90-G90</f>
        <v>18123</v>
      </c>
      <c r="L90" s="169">
        <f t="shared" si="32"/>
        <v>15202</v>
      </c>
      <c r="M90" s="170">
        <f t="shared" si="34"/>
        <v>3.5449030654785552E-2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10615</v>
      </c>
      <c r="D92" s="176">
        <v>8003</v>
      </c>
      <c r="E92" s="176">
        <v>3767</v>
      </c>
      <c r="F92" s="176">
        <v>10967</v>
      </c>
      <c r="G92" s="176">
        <v>10606</v>
      </c>
      <c r="H92" s="176">
        <v>11345</v>
      </c>
      <c r="I92" s="177">
        <f>IFERROR(H92/G92-1,"-")</f>
        <v>6.9677541014520061E-2</v>
      </c>
      <c r="J92" s="177">
        <f>IFERROR(H92/D92-1,"-")</f>
        <v>0.41759340247407217</v>
      </c>
      <c r="K92" s="176">
        <f>H92-G92</f>
        <v>739</v>
      </c>
      <c r="L92" s="176">
        <f>H92-D92</f>
        <v>3342</v>
      </c>
      <c r="M92" s="177">
        <f>H92/H$8</f>
        <v>3.9365065265508604E-3</v>
      </c>
      <c r="N92" s="79"/>
    </row>
    <row r="93" spans="1:14" x14ac:dyDescent="0.25">
      <c r="A93" s="161" t="s">
        <v>96</v>
      </c>
      <c r="B93" s="157" t="s">
        <v>97</v>
      </c>
      <c r="C93" s="158">
        <v>6331</v>
      </c>
      <c r="D93" s="158">
        <v>5204</v>
      </c>
      <c r="E93" s="158">
        <v>3075</v>
      </c>
      <c r="F93" s="158">
        <v>6733</v>
      </c>
      <c r="G93" s="158">
        <v>6420</v>
      </c>
      <c r="H93" s="158">
        <v>7407</v>
      </c>
      <c r="I93" s="159">
        <f>IFERROR(H93/G93-1,"-")</f>
        <v>0.1537383177570093</v>
      </c>
      <c r="J93" s="160">
        <f t="shared" ref="J93:J104" si="36">IFERROR(H93/D93-1,"-")</f>
        <v>0.42332820906994617</v>
      </c>
      <c r="K93" s="158">
        <f t="shared" ref="K93:K103" si="37">H93-G93</f>
        <v>987</v>
      </c>
      <c r="L93" s="158">
        <f t="shared" ref="L93:L104" si="38">H93-D93</f>
        <v>2203</v>
      </c>
      <c r="M93" s="159">
        <f>H93/H$8</f>
        <v>2.5700928904506147E-3</v>
      </c>
      <c r="N93" s="79"/>
    </row>
    <row r="94" spans="1:14" x14ac:dyDescent="0.25">
      <c r="A94" s="161" t="s">
        <v>103</v>
      </c>
      <c r="B94" s="162" t="s">
        <v>103</v>
      </c>
      <c r="C94" s="163">
        <v>22573</v>
      </c>
      <c r="D94" s="163">
        <v>22522</v>
      </c>
      <c r="E94" s="163">
        <v>10036</v>
      </c>
      <c r="F94" s="163">
        <v>22783</v>
      </c>
      <c r="G94" s="163">
        <v>15570</v>
      </c>
      <c r="H94" s="163">
        <v>14648</v>
      </c>
      <c r="I94" s="164">
        <f>IFERROR(H94/G94-1,"-")</f>
        <v>-5.9216441875401427E-2</v>
      </c>
      <c r="J94" s="165">
        <f t="shared" si="36"/>
        <v>-0.34961371103809613</v>
      </c>
      <c r="K94" s="163">
        <f t="shared" si="37"/>
        <v>-922</v>
      </c>
      <c r="L94" s="163">
        <f t="shared" si="38"/>
        <v>-7874</v>
      </c>
      <c r="M94" s="164">
        <f>H94/H$8</f>
        <v>5.0825868312840018E-3</v>
      </c>
      <c r="N94" s="79"/>
    </row>
    <row r="95" spans="1:14" x14ac:dyDescent="0.25">
      <c r="A95" s="161" t="s">
        <v>100</v>
      </c>
      <c r="B95" s="162" t="s">
        <v>100</v>
      </c>
      <c r="C95" s="163">
        <v>30068</v>
      </c>
      <c r="D95" s="163">
        <v>30973</v>
      </c>
      <c r="E95" s="163">
        <v>11436</v>
      </c>
      <c r="F95" s="163">
        <v>30660</v>
      </c>
      <c r="G95" s="163">
        <v>42097</v>
      </c>
      <c r="H95" s="163">
        <v>37058</v>
      </c>
      <c r="I95" s="164">
        <f>IFERROR(H95/G95-1,"-")</f>
        <v>-0.11969974107418579</v>
      </c>
      <c r="J95" s="165">
        <f t="shared" si="36"/>
        <v>0.19646143415232631</v>
      </c>
      <c r="K95" s="163">
        <f t="shared" si="37"/>
        <v>-5039</v>
      </c>
      <c r="L95" s="163">
        <f t="shared" si="38"/>
        <v>6085</v>
      </c>
      <c r="M95" s="164">
        <f>H95/H$8</f>
        <v>1.2858445029609677E-2</v>
      </c>
      <c r="N95" s="79"/>
    </row>
    <row r="96" spans="1:14" x14ac:dyDescent="0.25">
      <c r="A96" s="161"/>
      <c r="B96" s="157" t="s">
        <v>107</v>
      </c>
      <c r="C96" s="158">
        <v>4284</v>
      </c>
      <c r="D96" s="158">
        <v>2799</v>
      </c>
      <c r="E96" s="158">
        <v>692</v>
      </c>
      <c r="F96" s="158">
        <v>4234</v>
      </c>
      <c r="G96" s="158">
        <v>4186</v>
      </c>
      <c r="H96" s="158">
        <v>3938</v>
      </c>
      <c r="I96" s="159">
        <f>IFERROR(H96/G96-1,"-")</f>
        <v>-5.9245102723363585E-2</v>
      </c>
      <c r="J96" s="160">
        <f t="shared" si="36"/>
        <v>0.40693104680242942</v>
      </c>
      <c r="K96" s="158">
        <f t="shared" si="37"/>
        <v>-248</v>
      </c>
      <c r="L96" s="158">
        <f t="shared" si="38"/>
        <v>1139</v>
      </c>
      <c r="M96" s="159">
        <f>H96/H$8</f>
        <v>1.3664136361002457E-3</v>
      </c>
      <c r="N96" s="79"/>
    </row>
    <row r="97" spans="1:14" s="56" customFormat="1" x14ac:dyDescent="0.25">
      <c r="A97" s="161"/>
      <c r="B97" s="162" t="s">
        <v>110</v>
      </c>
      <c r="C97" s="163">
        <v>547</v>
      </c>
      <c r="D97" s="163">
        <v>369</v>
      </c>
      <c r="E97" s="163">
        <v>42</v>
      </c>
      <c r="F97" s="163">
        <v>722</v>
      </c>
      <c r="G97" s="163">
        <v>664</v>
      </c>
      <c r="H97" s="163">
        <v>519</v>
      </c>
      <c r="I97" s="164">
        <f t="shared" ref="I97:I104" si="39">IFERROR(H97/G97-1,"-")</f>
        <v>-0.21837349397590367</v>
      </c>
      <c r="J97" s="165">
        <f t="shared" si="36"/>
        <v>0.4065040650406504</v>
      </c>
      <c r="K97" s="163">
        <f t="shared" si="37"/>
        <v>-145</v>
      </c>
      <c r="L97" s="163">
        <f t="shared" si="38"/>
        <v>150</v>
      </c>
      <c r="M97" s="164">
        <f t="shared" ref="M97:M104" si="40">H97/H$8</f>
        <v>1.800834629598851E-4</v>
      </c>
      <c r="N97" s="166"/>
    </row>
    <row r="98" spans="1:14" s="56" customFormat="1" x14ac:dyDescent="0.25">
      <c r="A98" s="161"/>
      <c r="B98" s="162" t="s">
        <v>113</v>
      </c>
      <c r="C98" s="163">
        <v>1407</v>
      </c>
      <c r="D98" s="163">
        <v>592</v>
      </c>
      <c r="E98" s="163">
        <v>72</v>
      </c>
      <c r="F98" s="163">
        <v>1386</v>
      </c>
      <c r="G98" s="163">
        <v>1288</v>
      </c>
      <c r="H98" s="163">
        <v>1311</v>
      </c>
      <c r="I98" s="164">
        <f t="shared" si="39"/>
        <v>1.7857142857142794E-2</v>
      </c>
      <c r="J98" s="165">
        <f t="shared" si="36"/>
        <v>1.2145270270270272</v>
      </c>
      <c r="K98" s="163">
        <f t="shared" si="37"/>
        <v>23</v>
      </c>
      <c r="L98" s="163">
        <f t="shared" si="38"/>
        <v>719</v>
      </c>
      <c r="M98" s="164">
        <f t="shared" si="40"/>
        <v>4.5489290932641498E-4</v>
      </c>
      <c r="N98" s="166"/>
    </row>
    <row r="99" spans="1:14" x14ac:dyDescent="0.25">
      <c r="A99" s="161"/>
      <c r="B99" s="162" t="s">
        <v>116</v>
      </c>
      <c r="C99" s="163">
        <v>406</v>
      </c>
      <c r="D99" s="163">
        <v>504</v>
      </c>
      <c r="E99" s="163">
        <v>104</v>
      </c>
      <c r="F99" s="163">
        <v>390</v>
      </c>
      <c r="G99" s="163">
        <v>486</v>
      </c>
      <c r="H99" s="163">
        <v>421</v>
      </c>
      <c r="I99" s="164">
        <f t="shared" si="39"/>
        <v>-0.13374485596707819</v>
      </c>
      <c r="J99" s="165">
        <f t="shared" si="36"/>
        <v>-0.16468253968253965</v>
      </c>
      <c r="K99" s="163">
        <f t="shared" si="37"/>
        <v>-65</v>
      </c>
      <c r="L99" s="163">
        <f t="shared" si="38"/>
        <v>-83</v>
      </c>
      <c r="M99" s="164">
        <f t="shared" si="40"/>
        <v>1.4607926378826903E-4</v>
      </c>
      <c r="N99" s="79"/>
    </row>
    <row r="100" spans="1:14" x14ac:dyDescent="0.25">
      <c r="A100" s="161"/>
      <c r="B100" s="162" t="s">
        <v>123</v>
      </c>
      <c r="C100" s="163">
        <v>113</v>
      </c>
      <c r="D100" s="163">
        <v>116</v>
      </c>
      <c r="E100" s="163">
        <v>6</v>
      </c>
      <c r="F100" s="163">
        <v>333</v>
      </c>
      <c r="G100" s="163">
        <v>194</v>
      </c>
      <c r="H100" s="163">
        <v>121</v>
      </c>
      <c r="I100" s="164">
        <f t="shared" si="39"/>
        <v>-0.37628865979381443</v>
      </c>
      <c r="J100" s="165">
        <f t="shared" si="36"/>
        <v>4.31034482758621E-2</v>
      </c>
      <c r="K100" s="163">
        <f t="shared" si="37"/>
        <v>-73</v>
      </c>
      <c r="L100" s="163">
        <f t="shared" si="38"/>
        <v>5</v>
      </c>
      <c r="M100" s="164">
        <f t="shared" si="40"/>
        <v>4.1984776528219842E-5</v>
      </c>
      <c r="N100" s="79"/>
    </row>
    <row r="101" spans="1:14" x14ac:dyDescent="0.25">
      <c r="A101" s="161"/>
      <c r="B101" s="162" t="s">
        <v>119</v>
      </c>
      <c r="C101" s="163">
        <v>82</v>
      </c>
      <c r="D101" s="163">
        <v>24</v>
      </c>
      <c r="E101" s="163">
        <v>86</v>
      </c>
      <c r="F101" s="163">
        <v>117</v>
      </c>
      <c r="G101" s="163">
        <v>120</v>
      </c>
      <c r="H101" s="163">
        <v>158</v>
      </c>
      <c r="I101" s="164">
        <f t="shared" si="39"/>
        <v>0.31666666666666665</v>
      </c>
      <c r="J101" s="165">
        <f t="shared" si="36"/>
        <v>5.583333333333333</v>
      </c>
      <c r="K101" s="163">
        <f t="shared" si="37"/>
        <v>38</v>
      </c>
      <c r="L101" s="163">
        <f t="shared" si="38"/>
        <v>134</v>
      </c>
      <c r="M101" s="164">
        <f t="shared" si="40"/>
        <v>5.482309662362591E-5</v>
      </c>
      <c r="N101" s="79"/>
    </row>
    <row r="102" spans="1:14" x14ac:dyDescent="0.25">
      <c r="A102" s="161"/>
      <c r="B102" s="162" t="s">
        <v>128</v>
      </c>
      <c r="C102" s="163">
        <v>0</v>
      </c>
      <c r="D102" s="163">
        <v>2</v>
      </c>
      <c r="E102" s="163">
        <v>2</v>
      </c>
      <c r="F102" s="163">
        <v>27</v>
      </c>
      <c r="G102" s="163">
        <v>14</v>
      </c>
      <c r="H102" s="163">
        <v>36</v>
      </c>
      <c r="I102" s="164">
        <f t="shared" si="39"/>
        <v>1.5714285714285716</v>
      </c>
      <c r="J102" s="165">
        <f t="shared" si="36"/>
        <v>17</v>
      </c>
      <c r="K102" s="163">
        <f t="shared" si="37"/>
        <v>22</v>
      </c>
      <c r="L102" s="163">
        <f t="shared" si="38"/>
        <v>34</v>
      </c>
      <c r="M102" s="164">
        <f t="shared" si="40"/>
        <v>1.2491338471205903E-5</v>
      </c>
      <c r="N102" s="79"/>
    </row>
    <row r="103" spans="1:14" x14ac:dyDescent="0.25">
      <c r="A103" s="161" t="s">
        <v>144</v>
      </c>
      <c r="B103" s="162" t="s">
        <v>131</v>
      </c>
      <c r="C103" s="163">
        <v>46</v>
      </c>
      <c r="D103" s="163">
        <v>0</v>
      </c>
      <c r="E103" s="163">
        <v>6</v>
      </c>
      <c r="F103" s="163">
        <v>8</v>
      </c>
      <c r="G103" s="163">
        <v>40</v>
      </c>
      <c r="H103" s="163">
        <v>24</v>
      </c>
      <c r="I103" s="164">
        <f t="shared" si="39"/>
        <v>-0.4</v>
      </c>
      <c r="J103" s="165" t="str">
        <f t="shared" si="36"/>
        <v>-</v>
      </c>
      <c r="K103" s="163">
        <f t="shared" si="37"/>
        <v>-16</v>
      </c>
      <c r="L103" s="163">
        <f t="shared" si="38"/>
        <v>24</v>
      </c>
      <c r="M103" s="164">
        <f t="shared" si="40"/>
        <v>8.3275589808039355E-6</v>
      </c>
      <c r="N103" s="79"/>
    </row>
    <row r="104" spans="1:14" x14ac:dyDescent="0.25">
      <c r="A104" s="161" t="s">
        <v>145</v>
      </c>
      <c r="B104" s="168" t="s">
        <v>145</v>
      </c>
      <c r="C104" s="169">
        <f t="shared" ref="C104:H104" si="41">C96-SUM(C97:C103)</f>
        <v>1683</v>
      </c>
      <c r="D104" s="169">
        <f t="shared" si="41"/>
        <v>1192</v>
      </c>
      <c r="E104" s="169">
        <f t="shared" si="41"/>
        <v>374</v>
      </c>
      <c r="F104" s="169">
        <f t="shared" si="41"/>
        <v>1251</v>
      </c>
      <c r="G104" s="169">
        <f t="shared" si="41"/>
        <v>1380</v>
      </c>
      <c r="H104" s="169">
        <f t="shared" si="41"/>
        <v>1348</v>
      </c>
      <c r="I104" s="170">
        <f t="shared" si="39"/>
        <v>-2.3188405797101463E-2</v>
      </c>
      <c r="J104" s="171">
        <f t="shared" si="36"/>
        <v>0.13087248322147649</v>
      </c>
      <c r="K104" s="169">
        <f>H104-G104</f>
        <v>-32</v>
      </c>
      <c r="L104" s="169">
        <f t="shared" si="38"/>
        <v>156</v>
      </c>
      <c r="M104" s="170">
        <f t="shared" si="40"/>
        <v>4.6773122942182104E-4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86272</v>
      </c>
      <c r="D106" s="176">
        <v>88940</v>
      </c>
      <c r="E106" s="176">
        <v>50300</v>
      </c>
      <c r="F106" s="176">
        <v>107425</v>
      </c>
      <c r="G106" s="176">
        <v>125237</v>
      </c>
      <c r="H106" s="176">
        <v>124231</v>
      </c>
      <c r="I106" s="177">
        <f>IFERROR(H106/G106-1,"-")</f>
        <v>-8.0327698683296811E-3</v>
      </c>
      <c r="J106" s="177">
        <f>IFERROR(H106/D106-1,"-")</f>
        <v>0.39679559253429275</v>
      </c>
      <c r="K106" s="176">
        <f>H106-G106</f>
        <v>-1006</v>
      </c>
      <c r="L106" s="176">
        <f>H106-D106</f>
        <v>35291</v>
      </c>
      <c r="M106" s="177">
        <f>H106/H$8</f>
        <v>4.3105874156010575E-2</v>
      </c>
      <c r="N106" s="79"/>
    </row>
    <row r="107" spans="1:14" x14ac:dyDescent="0.25">
      <c r="A107" s="161" t="s">
        <v>96</v>
      </c>
      <c r="B107" s="157" t="s">
        <v>97</v>
      </c>
      <c r="C107" s="158">
        <v>17354</v>
      </c>
      <c r="D107" s="158">
        <v>18213</v>
      </c>
      <c r="E107" s="158">
        <v>30000</v>
      </c>
      <c r="F107" s="158">
        <v>22910</v>
      </c>
      <c r="G107" s="158">
        <v>24058</v>
      </c>
      <c r="H107" s="158">
        <v>21808</v>
      </c>
      <c r="I107" s="159">
        <f>IFERROR(H107/G107-1,"-")</f>
        <v>-9.3523983706043756E-2</v>
      </c>
      <c r="J107" s="160">
        <f t="shared" ref="J107:J118" si="42">IFERROR(H107/D107-1,"-")</f>
        <v>0.19738648218305599</v>
      </c>
      <c r="K107" s="158">
        <f t="shared" ref="K107:K117" si="43">H107-G107</f>
        <v>-2250</v>
      </c>
      <c r="L107" s="158">
        <f t="shared" ref="L107:L118" si="44">H107-D107</f>
        <v>3595</v>
      </c>
      <c r="M107" s="159">
        <f>H107/H$8</f>
        <v>7.5669752605571758E-3</v>
      </c>
      <c r="N107" s="79"/>
    </row>
    <row r="108" spans="1:14" x14ac:dyDescent="0.25">
      <c r="A108" s="161" t="s">
        <v>103</v>
      </c>
      <c r="B108" s="162" t="s">
        <v>103</v>
      </c>
      <c r="C108" s="163">
        <v>41704</v>
      </c>
      <c r="D108" s="163">
        <v>34215</v>
      </c>
      <c r="E108" s="163">
        <v>5277</v>
      </c>
      <c r="F108" s="163">
        <v>48303</v>
      </c>
      <c r="G108" s="163">
        <v>49108</v>
      </c>
      <c r="H108" s="163">
        <v>48234</v>
      </c>
      <c r="I108" s="164">
        <f>IFERROR(H108/G108-1,"-")</f>
        <v>-1.7797507534413892E-2</v>
      </c>
      <c r="J108" s="165">
        <f t="shared" si="42"/>
        <v>0.40973257343270486</v>
      </c>
      <c r="K108" s="163">
        <f t="shared" si="43"/>
        <v>-874</v>
      </c>
      <c r="L108" s="163">
        <f t="shared" si="44"/>
        <v>14019</v>
      </c>
      <c r="M108" s="164">
        <f>H108/H$8</f>
        <v>1.6736311661670708E-2</v>
      </c>
      <c r="N108" s="79"/>
    </row>
    <row r="109" spans="1:14" x14ac:dyDescent="0.25">
      <c r="A109" s="161" t="s">
        <v>100</v>
      </c>
      <c r="B109" s="162" t="s">
        <v>100</v>
      </c>
      <c r="C109" s="163">
        <v>84073</v>
      </c>
      <c r="D109" s="163">
        <v>82055</v>
      </c>
      <c r="E109" s="163">
        <v>98046</v>
      </c>
      <c r="F109" s="163">
        <v>97907</v>
      </c>
      <c r="G109" s="163">
        <v>121994</v>
      </c>
      <c r="H109" s="163">
        <v>121947</v>
      </c>
      <c r="I109" s="164">
        <f>IFERROR(H109/G109-1,"-")</f>
        <v>-3.8526484909096048E-4</v>
      </c>
      <c r="J109" s="165">
        <f t="shared" si="42"/>
        <v>0.48616172079702635</v>
      </c>
      <c r="K109" s="163">
        <f t="shared" si="43"/>
        <v>-47</v>
      </c>
      <c r="L109" s="163">
        <f t="shared" si="44"/>
        <v>39892</v>
      </c>
      <c r="M109" s="164">
        <f>H109/H$8</f>
        <v>4.2313368126337396E-2</v>
      </c>
      <c r="N109" s="79"/>
    </row>
    <row r="110" spans="1:14" x14ac:dyDescent="0.25">
      <c r="A110" s="161"/>
      <c r="B110" s="157" t="s">
        <v>107</v>
      </c>
      <c r="C110" s="158">
        <v>68918</v>
      </c>
      <c r="D110" s="158">
        <v>70727</v>
      </c>
      <c r="E110" s="158">
        <v>20300</v>
      </c>
      <c r="F110" s="158">
        <v>84515</v>
      </c>
      <c r="G110" s="158">
        <v>101179</v>
      </c>
      <c r="H110" s="158">
        <v>102423</v>
      </c>
      <c r="I110" s="159">
        <f>IFERROR(H110/G110-1,"-")</f>
        <v>1.2295041461172662E-2</v>
      </c>
      <c r="J110" s="160">
        <f t="shared" si="42"/>
        <v>0.44814568693709611</v>
      </c>
      <c r="K110" s="158">
        <f t="shared" si="43"/>
        <v>1244</v>
      </c>
      <c r="L110" s="158">
        <f t="shared" si="44"/>
        <v>31696</v>
      </c>
      <c r="M110" s="159">
        <f>H110/H$8</f>
        <v>3.5538898895453398E-2</v>
      </c>
      <c r="N110" s="79"/>
    </row>
    <row r="111" spans="1:14" s="56" customFormat="1" x14ac:dyDescent="0.25">
      <c r="A111" s="161"/>
      <c r="B111" s="162" t="s">
        <v>110</v>
      </c>
      <c r="C111" s="163">
        <v>40123</v>
      </c>
      <c r="D111" s="163">
        <v>38111</v>
      </c>
      <c r="E111" s="163">
        <v>4379</v>
      </c>
      <c r="F111" s="163">
        <v>57053</v>
      </c>
      <c r="G111" s="163">
        <v>72566</v>
      </c>
      <c r="H111" s="163">
        <v>69731</v>
      </c>
      <c r="I111" s="164">
        <f t="shared" ref="I111:I118" si="45">IFERROR(H111/G111-1,"-")</f>
        <v>-3.9067883030620365E-2</v>
      </c>
      <c r="J111" s="165">
        <f t="shared" si="42"/>
        <v>0.82968171918868561</v>
      </c>
      <c r="K111" s="163">
        <f t="shared" si="43"/>
        <v>-2835</v>
      </c>
      <c r="L111" s="163">
        <f t="shared" si="44"/>
        <v>31620</v>
      </c>
      <c r="M111" s="164">
        <f t="shared" ref="M111:M118" si="46">H111/H$8</f>
        <v>2.4195375637101633E-2</v>
      </c>
      <c r="N111" s="166"/>
    </row>
    <row r="112" spans="1:14" s="56" customFormat="1" x14ac:dyDescent="0.25">
      <c r="A112" s="161"/>
      <c r="B112" s="162" t="s">
        <v>113</v>
      </c>
      <c r="C112" s="163">
        <v>9119</v>
      </c>
      <c r="D112" s="163">
        <v>8709</v>
      </c>
      <c r="E112" s="163">
        <v>1124</v>
      </c>
      <c r="F112" s="163">
        <v>1957</v>
      </c>
      <c r="G112" s="163">
        <v>3736</v>
      </c>
      <c r="H112" s="163">
        <v>3728</v>
      </c>
      <c r="I112" s="164">
        <f t="shared" si="45"/>
        <v>-2.1413276231263545E-3</v>
      </c>
      <c r="J112" s="165">
        <f t="shared" si="42"/>
        <v>-0.57193707658743831</v>
      </c>
      <c r="K112" s="163">
        <f t="shared" si="43"/>
        <v>-8</v>
      </c>
      <c r="L112" s="163">
        <f t="shared" si="44"/>
        <v>-4981</v>
      </c>
      <c r="M112" s="164">
        <f t="shared" si="46"/>
        <v>1.2935474950182112E-3</v>
      </c>
      <c r="N112" s="166"/>
    </row>
    <row r="113" spans="1:14" x14ac:dyDescent="0.25">
      <c r="A113" s="161"/>
      <c r="B113" s="162" t="s">
        <v>116</v>
      </c>
      <c r="C113" s="163">
        <v>8086</v>
      </c>
      <c r="D113" s="163">
        <v>8790</v>
      </c>
      <c r="E113" s="163">
        <v>1599</v>
      </c>
      <c r="F113" s="163">
        <v>6027</v>
      </c>
      <c r="G113" s="163">
        <v>5100</v>
      </c>
      <c r="H113" s="163">
        <v>7942</v>
      </c>
      <c r="I113" s="164">
        <f t="shared" si="45"/>
        <v>0.55725490196078442</v>
      </c>
      <c r="J113" s="165">
        <f t="shared" si="42"/>
        <v>-9.6473265073947712E-2</v>
      </c>
      <c r="K113" s="163">
        <f t="shared" si="43"/>
        <v>2842</v>
      </c>
      <c r="L113" s="163">
        <f t="shared" si="44"/>
        <v>-848</v>
      </c>
      <c r="M113" s="164">
        <f t="shared" si="46"/>
        <v>2.7557280593977023E-3</v>
      </c>
      <c r="N113" s="79"/>
    </row>
    <row r="114" spans="1:14" x14ac:dyDescent="0.25">
      <c r="A114" s="161"/>
      <c r="B114" s="162" t="s">
        <v>123</v>
      </c>
      <c r="C114" s="163">
        <v>864</v>
      </c>
      <c r="D114" s="163">
        <v>807</v>
      </c>
      <c r="E114" s="163">
        <v>184</v>
      </c>
      <c r="F114" s="163">
        <v>3035</v>
      </c>
      <c r="G114" s="163">
        <v>3026</v>
      </c>
      <c r="H114" s="163">
        <v>2654</v>
      </c>
      <c r="I114" s="164">
        <f t="shared" si="45"/>
        <v>-0.12293456708526107</v>
      </c>
      <c r="J114" s="165">
        <f t="shared" si="42"/>
        <v>2.288723667905824</v>
      </c>
      <c r="K114" s="163">
        <f t="shared" si="43"/>
        <v>-372</v>
      </c>
      <c r="L114" s="163">
        <f t="shared" si="44"/>
        <v>1847</v>
      </c>
      <c r="M114" s="164">
        <f t="shared" si="46"/>
        <v>9.2088923062723523E-4</v>
      </c>
      <c r="N114" s="79"/>
    </row>
    <row r="115" spans="1:14" x14ac:dyDescent="0.25">
      <c r="A115" s="161"/>
      <c r="B115" s="162" t="s">
        <v>119</v>
      </c>
      <c r="C115" s="163">
        <v>2440</v>
      </c>
      <c r="D115" s="163">
        <v>2126</v>
      </c>
      <c r="E115" s="163">
        <v>8307</v>
      </c>
      <c r="F115" s="163">
        <v>2964</v>
      </c>
      <c r="G115" s="163">
        <v>2896</v>
      </c>
      <c r="H115" s="163">
        <v>2306</v>
      </c>
      <c r="I115" s="164">
        <f t="shared" si="45"/>
        <v>-0.20372928176795579</v>
      </c>
      <c r="J115" s="165">
        <f t="shared" si="42"/>
        <v>8.4666039510818525E-2</v>
      </c>
      <c r="K115" s="163">
        <f t="shared" si="43"/>
        <v>-590</v>
      </c>
      <c r="L115" s="163">
        <f t="shared" si="44"/>
        <v>180</v>
      </c>
      <c r="M115" s="164">
        <f t="shared" si="46"/>
        <v>8.0013962540557819E-4</v>
      </c>
      <c r="N115" s="79"/>
    </row>
    <row r="116" spans="1:14" x14ac:dyDescent="0.25">
      <c r="A116" s="161"/>
      <c r="B116" s="162" t="s">
        <v>128</v>
      </c>
      <c r="C116" s="163">
        <v>14</v>
      </c>
      <c r="D116" s="163">
        <v>108</v>
      </c>
      <c r="E116" s="163">
        <v>49</v>
      </c>
      <c r="F116" s="163">
        <v>93</v>
      </c>
      <c r="G116" s="163">
        <v>219</v>
      </c>
      <c r="H116" s="163">
        <v>25</v>
      </c>
      <c r="I116" s="164">
        <f t="shared" si="45"/>
        <v>-0.88584474885844755</v>
      </c>
      <c r="J116" s="165">
        <f t="shared" si="42"/>
        <v>-0.76851851851851849</v>
      </c>
      <c r="K116" s="163">
        <f t="shared" si="43"/>
        <v>-194</v>
      </c>
      <c r="L116" s="163">
        <f t="shared" si="44"/>
        <v>-83</v>
      </c>
      <c r="M116" s="164">
        <f t="shared" si="46"/>
        <v>8.6745406050041E-6</v>
      </c>
      <c r="N116" s="79"/>
    </row>
    <row r="117" spans="1:14" x14ac:dyDescent="0.25">
      <c r="A117" s="161" t="s">
        <v>144</v>
      </c>
      <c r="B117" s="162" t="s">
        <v>131</v>
      </c>
      <c r="C117" s="163">
        <v>124</v>
      </c>
      <c r="D117" s="163">
        <v>146</v>
      </c>
      <c r="E117" s="163">
        <v>32</v>
      </c>
      <c r="F117" s="163">
        <v>81</v>
      </c>
      <c r="G117" s="163">
        <v>111</v>
      </c>
      <c r="H117" s="163">
        <v>22</v>
      </c>
      <c r="I117" s="164">
        <f t="shared" si="45"/>
        <v>-0.80180180180180183</v>
      </c>
      <c r="J117" s="165">
        <f t="shared" si="42"/>
        <v>-0.84931506849315075</v>
      </c>
      <c r="K117" s="163">
        <f t="shared" si="43"/>
        <v>-89</v>
      </c>
      <c r="L117" s="163">
        <f t="shared" si="44"/>
        <v>-124</v>
      </c>
      <c r="M117" s="164">
        <f t="shared" si="46"/>
        <v>7.6335957324036081E-6</v>
      </c>
      <c r="N117" s="79"/>
    </row>
    <row r="118" spans="1:14" x14ac:dyDescent="0.25">
      <c r="A118" s="161" t="s">
        <v>145</v>
      </c>
      <c r="B118" s="168" t="s">
        <v>145</v>
      </c>
      <c r="C118" s="169">
        <f t="shared" ref="C118:H118" si="47">C110-SUM(C111:C117)</f>
        <v>8148</v>
      </c>
      <c r="D118" s="169">
        <f t="shared" si="47"/>
        <v>11930</v>
      </c>
      <c r="E118" s="169">
        <f t="shared" si="47"/>
        <v>4626</v>
      </c>
      <c r="F118" s="169">
        <f t="shared" si="47"/>
        <v>13305</v>
      </c>
      <c r="G118" s="169">
        <f t="shared" si="47"/>
        <v>13525</v>
      </c>
      <c r="H118" s="169">
        <f t="shared" si="47"/>
        <v>16015</v>
      </c>
      <c r="I118" s="170">
        <f t="shared" si="45"/>
        <v>0.18410351201478736</v>
      </c>
      <c r="J118" s="171">
        <f t="shared" si="42"/>
        <v>0.34241408214585078</v>
      </c>
      <c r="K118" s="169">
        <f>H118-G118</f>
        <v>2490</v>
      </c>
      <c r="L118" s="169">
        <f t="shared" si="44"/>
        <v>4085</v>
      </c>
      <c r="M118" s="170">
        <f t="shared" si="46"/>
        <v>5.5569107115656258E-3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40986</v>
      </c>
      <c r="D120" s="176">
        <v>36471</v>
      </c>
      <c r="E120" s="176">
        <v>14501</v>
      </c>
      <c r="F120" s="176">
        <v>42224</v>
      </c>
      <c r="G120" s="176">
        <v>40151</v>
      </c>
      <c r="H120" s="176">
        <v>43154</v>
      </c>
      <c r="I120" s="177">
        <f>IFERROR(H120/G120-1,"-")</f>
        <v>7.479265771711785E-2</v>
      </c>
      <c r="J120" s="177">
        <f>IFERROR(H120/D120-1,"-")</f>
        <v>0.18324147953168279</v>
      </c>
      <c r="K120" s="176">
        <f>H120-G120</f>
        <v>3003</v>
      </c>
      <c r="L120" s="176">
        <f>H120-D120</f>
        <v>6683</v>
      </c>
      <c r="M120" s="177">
        <f>H120/H$8</f>
        <v>1.4973645010733876E-2</v>
      </c>
      <c r="N120" s="79"/>
    </row>
    <row r="121" spans="1:14" x14ac:dyDescent="0.25">
      <c r="A121" s="161" t="s">
        <v>96</v>
      </c>
      <c r="B121" s="157" t="s">
        <v>97</v>
      </c>
      <c r="C121" s="158">
        <v>20872</v>
      </c>
      <c r="D121" s="158">
        <v>18123</v>
      </c>
      <c r="E121" s="158">
        <v>9944</v>
      </c>
      <c r="F121" s="158">
        <v>24548</v>
      </c>
      <c r="G121" s="158">
        <v>23087</v>
      </c>
      <c r="H121" s="158">
        <v>27092</v>
      </c>
      <c r="I121" s="159">
        <f>IFERROR(H121/G121-1,"-")</f>
        <v>0.17347424957768443</v>
      </c>
      <c r="J121" s="160">
        <f t="shared" ref="J121:J132" si="48">IFERROR(H121/D121-1,"-")</f>
        <v>0.49489598852287142</v>
      </c>
      <c r="K121" s="158">
        <f t="shared" ref="K121:K131" si="49">H121-G121</f>
        <v>4005</v>
      </c>
      <c r="L121" s="158">
        <f t="shared" ref="L121:L132" si="50">H121-D121</f>
        <v>8969</v>
      </c>
      <c r="M121" s="159">
        <f>H121/H$8</f>
        <v>9.4004261628308425E-3</v>
      </c>
      <c r="N121" s="79"/>
    </row>
    <row r="122" spans="1:14" x14ac:dyDescent="0.25">
      <c r="A122" s="161" t="s">
        <v>103</v>
      </c>
      <c r="B122" s="162" t="s">
        <v>103</v>
      </c>
      <c r="C122" s="163">
        <v>103205</v>
      </c>
      <c r="D122" s="163">
        <v>80581</v>
      </c>
      <c r="E122" s="163">
        <v>28268</v>
      </c>
      <c r="F122" s="163">
        <v>94805</v>
      </c>
      <c r="G122" s="163">
        <v>89743</v>
      </c>
      <c r="H122" s="163">
        <v>103806</v>
      </c>
      <c r="I122" s="164">
        <f>IFERROR(H122/G122-1,"-")</f>
        <v>0.15670302976276695</v>
      </c>
      <c r="J122" s="165">
        <f t="shared" si="48"/>
        <v>0.28821930728087275</v>
      </c>
      <c r="K122" s="163">
        <f t="shared" si="49"/>
        <v>14063</v>
      </c>
      <c r="L122" s="163">
        <f t="shared" si="50"/>
        <v>23225</v>
      </c>
      <c r="M122" s="164">
        <f>H122/H$8</f>
        <v>3.6018774481722221E-2</v>
      </c>
      <c r="N122" s="79"/>
    </row>
    <row r="123" spans="1:14" x14ac:dyDescent="0.25">
      <c r="A123" s="161" t="s">
        <v>100</v>
      </c>
      <c r="B123" s="162" t="s">
        <v>100</v>
      </c>
      <c r="C123" s="163">
        <v>98229</v>
      </c>
      <c r="D123" s="163">
        <v>91876</v>
      </c>
      <c r="E123" s="163">
        <v>42294</v>
      </c>
      <c r="F123" s="163">
        <v>104197</v>
      </c>
      <c r="G123" s="163">
        <v>135218</v>
      </c>
      <c r="H123" s="163">
        <v>126086</v>
      </c>
      <c r="I123" s="164">
        <f>IFERROR(H123/G123-1,"-")</f>
        <v>-6.7535387300507344E-2</v>
      </c>
      <c r="J123" s="165">
        <f t="shared" si="48"/>
        <v>0.37234968871087126</v>
      </c>
      <c r="K123" s="163">
        <f t="shared" si="49"/>
        <v>-9132</v>
      </c>
      <c r="L123" s="163">
        <f t="shared" si="50"/>
        <v>34210</v>
      </c>
      <c r="M123" s="164">
        <f>H123/H$8</f>
        <v>4.3749525068901875E-2</v>
      </c>
      <c r="N123" s="79"/>
    </row>
    <row r="124" spans="1:14" x14ac:dyDescent="0.25">
      <c r="A124" s="161"/>
      <c r="B124" s="157" t="s">
        <v>107</v>
      </c>
      <c r="C124" s="158">
        <v>20114</v>
      </c>
      <c r="D124" s="158">
        <v>18348</v>
      </c>
      <c r="E124" s="158">
        <v>4557</v>
      </c>
      <c r="F124" s="158">
        <v>17676</v>
      </c>
      <c r="G124" s="158">
        <v>17064</v>
      </c>
      <c r="H124" s="158">
        <v>16062</v>
      </c>
      <c r="I124" s="159">
        <f>IFERROR(H124/G124-1,"-")</f>
        <v>-5.8720112517580914E-2</v>
      </c>
      <c r="J124" s="160">
        <f t="shared" si="48"/>
        <v>-0.12459123610202749</v>
      </c>
      <c r="K124" s="158">
        <f t="shared" si="49"/>
        <v>-1002</v>
      </c>
      <c r="L124" s="158">
        <f t="shared" si="50"/>
        <v>-2286</v>
      </c>
      <c r="M124" s="159">
        <f>H124/H$8</f>
        <v>5.5732188479030338E-3</v>
      </c>
      <c r="N124" s="79"/>
    </row>
    <row r="125" spans="1:14" s="56" customFormat="1" x14ac:dyDescent="0.25">
      <c r="A125" s="161"/>
      <c r="B125" s="162" t="s">
        <v>110</v>
      </c>
      <c r="C125" s="163">
        <v>1843</v>
      </c>
      <c r="D125" s="163">
        <v>2147</v>
      </c>
      <c r="E125" s="163">
        <v>271</v>
      </c>
      <c r="F125" s="163">
        <v>2245</v>
      </c>
      <c r="G125" s="163">
        <v>4909</v>
      </c>
      <c r="H125" s="163">
        <v>2363</v>
      </c>
      <c r="I125" s="164">
        <f t="shared" ref="I125:I132" si="51">IFERROR(H125/G125-1,"-")</f>
        <v>-0.51863923405988999</v>
      </c>
      <c r="J125" s="165">
        <f t="shared" si="48"/>
        <v>0.10060549604098745</v>
      </c>
      <c r="K125" s="163">
        <f t="shared" si="49"/>
        <v>-2546</v>
      </c>
      <c r="L125" s="163">
        <f t="shared" si="50"/>
        <v>216</v>
      </c>
      <c r="M125" s="164">
        <f t="shared" ref="M125:M132" si="52">H125/H$8</f>
        <v>8.1991757798498754E-4</v>
      </c>
      <c r="N125" s="166"/>
    </row>
    <row r="126" spans="1:14" s="56" customFormat="1" x14ac:dyDescent="0.25">
      <c r="A126" s="161"/>
      <c r="B126" s="162" t="s">
        <v>113</v>
      </c>
      <c r="C126" s="163">
        <v>1829</v>
      </c>
      <c r="D126" s="163">
        <v>1505</v>
      </c>
      <c r="E126" s="163">
        <v>265</v>
      </c>
      <c r="F126" s="163">
        <v>1872</v>
      </c>
      <c r="G126" s="163">
        <v>2184</v>
      </c>
      <c r="H126" s="163">
        <v>2212</v>
      </c>
      <c r="I126" s="164">
        <f t="shared" si="51"/>
        <v>1.2820512820512775E-2</v>
      </c>
      <c r="J126" s="165">
        <f t="shared" si="48"/>
        <v>0.46976744186046515</v>
      </c>
      <c r="K126" s="163">
        <f t="shared" si="49"/>
        <v>28</v>
      </c>
      <c r="L126" s="163">
        <f t="shared" si="50"/>
        <v>707</v>
      </c>
      <c r="M126" s="164">
        <f t="shared" si="52"/>
        <v>7.6752335273076277E-4</v>
      </c>
      <c r="N126" s="166"/>
    </row>
    <row r="127" spans="1:14" x14ac:dyDescent="0.25">
      <c r="A127" s="161"/>
      <c r="B127" s="162" t="s">
        <v>116</v>
      </c>
      <c r="C127" s="163">
        <v>2226</v>
      </c>
      <c r="D127" s="163">
        <v>1701</v>
      </c>
      <c r="E127" s="163">
        <v>212</v>
      </c>
      <c r="F127" s="163">
        <v>1536</v>
      </c>
      <c r="G127" s="163">
        <v>1358</v>
      </c>
      <c r="H127" s="163">
        <v>2078</v>
      </c>
      <c r="I127" s="164">
        <f t="shared" si="51"/>
        <v>0.53019145802650947</v>
      </c>
      <c r="J127" s="165">
        <f t="shared" si="48"/>
        <v>0.22163433274544375</v>
      </c>
      <c r="K127" s="163">
        <f t="shared" si="49"/>
        <v>720</v>
      </c>
      <c r="L127" s="163">
        <f t="shared" si="50"/>
        <v>377</v>
      </c>
      <c r="M127" s="164">
        <f t="shared" si="52"/>
        <v>7.2102781508794078E-4</v>
      </c>
      <c r="N127" s="79"/>
    </row>
    <row r="128" spans="1:14" x14ac:dyDescent="0.25">
      <c r="A128" s="161"/>
      <c r="B128" s="162" t="s">
        <v>123</v>
      </c>
      <c r="C128" s="163">
        <v>302</v>
      </c>
      <c r="D128" s="163">
        <v>361</v>
      </c>
      <c r="E128" s="163">
        <v>29</v>
      </c>
      <c r="F128" s="163">
        <v>373</v>
      </c>
      <c r="G128" s="163">
        <v>576</v>
      </c>
      <c r="H128" s="163">
        <v>351</v>
      </c>
      <c r="I128" s="164">
        <f t="shared" si="51"/>
        <v>-0.390625</v>
      </c>
      <c r="J128" s="165">
        <f t="shared" si="48"/>
        <v>-2.7700831024930705E-2</v>
      </c>
      <c r="K128" s="163">
        <f t="shared" si="49"/>
        <v>-225</v>
      </c>
      <c r="L128" s="163">
        <f t="shared" si="50"/>
        <v>-10</v>
      </c>
      <c r="M128" s="164">
        <f t="shared" si="52"/>
        <v>1.2179055009425756E-4</v>
      </c>
      <c r="N128" s="79"/>
    </row>
    <row r="129" spans="1:14" x14ac:dyDescent="0.25">
      <c r="A129" s="161"/>
      <c r="B129" s="162" t="s">
        <v>119</v>
      </c>
      <c r="C129" s="163">
        <v>421</v>
      </c>
      <c r="D129" s="163">
        <v>328</v>
      </c>
      <c r="E129" s="163">
        <v>140</v>
      </c>
      <c r="F129" s="163">
        <v>243</v>
      </c>
      <c r="G129" s="163">
        <v>288</v>
      </c>
      <c r="H129" s="163">
        <v>439</v>
      </c>
      <c r="I129" s="164">
        <f t="shared" si="51"/>
        <v>0.52430555555555558</v>
      </c>
      <c r="J129" s="165">
        <f t="shared" si="48"/>
        <v>0.33841463414634143</v>
      </c>
      <c r="K129" s="163">
        <f t="shared" si="49"/>
        <v>151</v>
      </c>
      <c r="L129" s="163">
        <f t="shared" si="50"/>
        <v>111</v>
      </c>
      <c r="M129" s="164">
        <f t="shared" si="52"/>
        <v>1.5232493302387199E-4</v>
      </c>
      <c r="N129" s="79"/>
    </row>
    <row r="130" spans="1:14" x14ac:dyDescent="0.25">
      <c r="A130" s="161"/>
      <c r="B130" s="162" t="s">
        <v>128</v>
      </c>
      <c r="C130" s="163">
        <v>85</v>
      </c>
      <c r="D130" s="163">
        <v>237</v>
      </c>
      <c r="E130" s="163">
        <v>0</v>
      </c>
      <c r="F130" s="163">
        <v>50</v>
      </c>
      <c r="G130" s="163">
        <v>136</v>
      </c>
      <c r="H130" s="163">
        <v>55</v>
      </c>
      <c r="I130" s="164">
        <f t="shared" si="51"/>
        <v>-0.59558823529411764</v>
      </c>
      <c r="J130" s="165">
        <f t="shared" si="48"/>
        <v>-0.76793248945147674</v>
      </c>
      <c r="K130" s="163">
        <f t="shared" si="49"/>
        <v>-81</v>
      </c>
      <c r="L130" s="163">
        <f t="shared" si="50"/>
        <v>-182</v>
      </c>
      <c r="M130" s="164">
        <f t="shared" si="52"/>
        <v>1.9083989331009019E-5</v>
      </c>
      <c r="N130" s="79"/>
    </row>
    <row r="131" spans="1:14" x14ac:dyDescent="0.25">
      <c r="A131" s="161" t="s">
        <v>144</v>
      </c>
      <c r="B131" s="162" t="s">
        <v>131</v>
      </c>
      <c r="C131" s="163">
        <v>121</v>
      </c>
      <c r="D131" s="163">
        <v>101</v>
      </c>
      <c r="E131" s="163">
        <v>63</v>
      </c>
      <c r="F131" s="163">
        <v>73</v>
      </c>
      <c r="G131" s="163">
        <v>105</v>
      </c>
      <c r="H131" s="163">
        <v>48</v>
      </c>
      <c r="I131" s="164">
        <f t="shared" si="51"/>
        <v>-0.54285714285714293</v>
      </c>
      <c r="J131" s="165">
        <f t="shared" si="48"/>
        <v>-0.52475247524752477</v>
      </c>
      <c r="K131" s="163">
        <f t="shared" si="49"/>
        <v>-57</v>
      </c>
      <c r="L131" s="163">
        <f t="shared" si="50"/>
        <v>-53</v>
      </c>
      <c r="M131" s="164">
        <f t="shared" si="52"/>
        <v>1.6655117961607871E-5</v>
      </c>
      <c r="N131" s="79"/>
    </row>
    <row r="132" spans="1:14" x14ac:dyDescent="0.25">
      <c r="A132" s="161" t="s">
        <v>145</v>
      </c>
      <c r="B132" s="168" t="s">
        <v>145</v>
      </c>
      <c r="C132" s="169">
        <f t="shared" ref="C132:H132" si="53">C124-SUM(C125:C131)</f>
        <v>13287</v>
      </c>
      <c r="D132" s="169">
        <f t="shared" si="53"/>
        <v>11968</v>
      </c>
      <c r="E132" s="169">
        <f t="shared" si="53"/>
        <v>3577</v>
      </c>
      <c r="F132" s="169">
        <f t="shared" si="53"/>
        <v>11284</v>
      </c>
      <c r="G132" s="169">
        <f t="shared" si="53"/>
        <v>7508</v>
      </c>
      <c r="H132" s="169">
        <f t="shared" si="53"/>
        <v>8516</v>
      </c>
      <c r="I132" s="170">
        <f t="shared" si="51"/>
        <v>0.13425679275439539</v>
      </c>
      <c r="J132" s="171">
        <f t="shared" si="48"/>
        <v>-0.28843582887700536</v>
      </c>
      <c r="K132" s="169">
        <f>H132-G132</f>
        <v>1008</v>
      </c>
      <c r="L132" s="169">
        <f t="shared" si="50"/>
        <v>-3452</v>
      </c>
      <c r="M132" s="170">
        <f t="shared" si="52"/>
        <v>2.9548955116885964E-3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175183</v>
      </c>
      <c r="D134" s="176">
        <v>164115</v>
      </c>
      <c r="E134" s="176">
        <v>22909</v>
      </c>
      <c r="F134" s="176">
        <v>136089</v>
      </c>
      <c r="G134" s="176">
        <v>150809</v>
      </c>
      <c r="H134" s="176">
        <v>145872</v>
      </c>
      <c r="I134" s="177">
        <f>IFERROR(H134/G134-1,"-")</f>
        <v>-3.2736773004263697E-2</v>
      </c>
      <c r="J134" s="177">
        <f>IFERROR(H134/D134-1,"-")</f>
        <v>-0.11115985741705514</v>
      </c>
      <c r="K134" s="176">
        <f>H134-G134</f>
        <v>-4937</v>
      </c>
      <c r="L134" s="176">
        <f>H134-D134</f>
        <v>-18243</v>
      </c>
      <c r="M134" s="177">
        <f>H134/H$8</f>
        <v>5.0614903485326324E-2</v>
      </c>
      <c r="N134" s="79"/>
    </row>
    <row r="135" spans="1:14" x14ac:dyDescent="0.25">
      <c r="A135" s="161" t="s">
        <v>96</v>
      </c>
      <c r="B135" s="157" t="s">
        <v>97</v>
      </c>
      <c r="C135" s="158">
        <v>25354</v>
      </c>
      <c r="D135" s="158">
        <v>26178</v>
      </c>
      <c r="E135" s="158">
        <v>10533</v>
      </c>
      <c r="F135" s="158">
        <v>12307</v>
      </c>
      <c r="G135" s="158">
        <v>12268</v>
      </c>
      <c r="H135" s="158">
        <v>11247</v>
      </c>
      <c r="I135" s="159">
        <f>IFERROR(H135/G135-1,"-")</f>
        <v>-8.3224649494620162E-2</v>
      </c>
      <c r="J135" s="160">
        <f t="shared" ref="J135:J146" si="54">IFERROR(H135/D135-1,"-")</f>
        <v>-0.57036442814577126</v>
      </c>
      <c r="K135" s="158">
        <f t="shared" ref="K135:K145" si="55">H135-G135</f>
        <v>-1021</v>
      </c>
      <c r="L135" s="158">
        <f t="shared" ref="L135:L146" si="56">H135-D135</f>
        <v>-14931</v>
      </c>
      <c r="M135" s="159">
        <f>H135/H$8</f>
        <v>3.9025023273792443E-3</v>
      </c>
      <c r="N135" s="79"/>
    </row>
    <row r="136" spans="1:14" x14ac:dyDescent="0.25">
      <c r="A136" s="161" t="s">
        <v>103</v>
      </c>
      <c r="B136" s="162" t="s">
        <v>103</v>
      </c>
      <c r="C136" s="163">
        <v>131110</v>
      </c>
      <c r="D136" s="163">
        <v>83126</v>
      </c>
      <c r="E136" s="163">
        <v>27488</v>
      </c>
      <c r="F136" s="163">
        <v>48763</v>
      </c>
      <c r="G136" s="163">
        <v>51759</v>
      </c>
      <c r="H136" s="163">
        <v>38627</v>
      </c>
      <c r="I136" s="164">
        <f>IFERROR(H136/G136-1,"-")</f>
        <v>-0.25371432987499754</v>
      </c>
      <c r="J136" s="165">
        <f t="shared" si="54"/>
        <v>-0.53531987585111751</v>
      </c>
      <c r="K136" s="163">
        <f t="shared" si="55"/>
        <v>-13132</v>
      </c>
      <c r="L136" s="163">
        <f t="shared" si="56"/>
        <v>-44499</v>
      </c>
      <c r="M136" s="164">
        <f>H136/H$8</f>
        <v>1.3402859197979735E-2</v>
      </c>
      <c r="N136" s="79"/>
    </row>
    <row r="137" spans="1:14" x14ac:dyDescent="0.25">
      <c r="A137" s="161" t="s">
        <v>100</v>
      </c>
      <c r="B137" s="162" t="s">
        <v>100</v>
      </c>
      <c r="C137" s="163">
        <v>52287</v>
      </c>
      <c r="D137" s="163">
        <v>80178</v>
      </c>
      <c r="E137" s="163">
        <v>16929</v>
      </c>
      <c r="F137" s="163">
        <v>39073</v>
      </c>
      <c r="G137" s="163">
        <v>43847</v>
      </c>
      <c r="H137" s="163">
        <v>42303</v>
      </c>
      <c r="I137" s="164">
        <f>IFERROR(H137/G137-1,"-")</f>
        <v>-3.5213355531735324E-2</v>
      </c>
      <c r="J137" s="165">
        <f t="shared" si="54"/>
        <v>-0.47238644017062037</v>
      </c>
      <c r="K137" s="163">
        <f t="shared" si="55"/>
        <v>-1544</v>
      </c>
      <c r="L137" s="163">
        <f t="shared" si="56"/>
        <v>-37875</v>
      </c>
      <c r="M137" s="164">
        <f>H137/H$8</f>
        <v>1.4678363648539536E-2</v>
      </c>
      <c r="N137" s="79"/>
    </row>
    <row r="138" spans="1:14" x14ac:dyDescent="0.25">
      <c r="A138" s="161"/>
      <c r="B138" s="157" t="s">
        <v>107</v>
      </c>
      <c r="C138" s="158">
        <v>149829</v>
      </c>
      <c r="D138" s="158">
        <v>137937</v>
      </c>
      <c r="E138" s="158">
        <v>12376</v>
      </c>
      <c r="F138" s="158">
        <v>123782</v>
      </c>
      <c r="G138" s="158">
        <v>138541</v>
      </c>
      <c r="H138" s="158">
        <v>134625</v>
      </c>
      <c r="I138" s="159">
        <f>IFERROR(H138/G138-1,"-")</f>
        <v>-2.8266000678499492E-2</v>
      </c>
      <c r="J138" s="160">
        <f t="shared" si="54"/>
        <v>-2.4010961525913976E-2</v>
      </c>
      <c r="K138" s="158">
        <f t="shared" si="55"/>
        <v>-3916</v>
      </c>
      <c r="L138" s="158">
        <f t="shared" si="56"/>
        <v>-3312</v>
      </c>
      <c r="M138" s="159">
        <f>H138/H$8</f>
        <v>4.671240115794708E-2</v>
      </c>
      <c r="N138" s="79"/>
    </row>
    <row r="139" spans="1:14" s="56" customFormat="1" x14ac:dyDescent="0.25">
      <c r="A139" s="161"/>
      <c r="B139" s="162" t="s">
        <v>110</v>
      </c>
      <c r="C139" s="163">
        <v>89589</v>
      </c>
      <c r="D139" s="163">
        <v>76931</v>
      </c>
      <c r="E139" s="163">
        <v>1376</v>
      </c>
      <c r="F139" s="163">
        <v>60744</v>
      </c>
      <c r="G139" s="163">
        <v>69941</v>
      </c>
      <c r="H139" s="163">
        <v>69701</v>
      </c>
      <c r="I139" s="164">
        <f t="shared" ref="I139:I146" si="57">IFERROR(H139/G139-1,"-")</f>
        <v>-3.4314636622295724E-3</v>
      </c>
      <c r="J139" s="165">
        <f t="shared" si="54"/>
        <v>-9.3980320027037267E-2</v>
      </c>
      <c r="K139" s="163">
        <f t="shared" si="55"/>
        <v>-240</v>
      </c>
      <c r="L139" s="163">
        <f t="shared" si="56"/>
        <v>-7230</v>
      </c>
      <c r="M139" s="164">
        <f t="shared" ref="M139:M146" si="58">H139/H$8</f>
        <v>2.418496618837563E-2</v>
      </c>
      <c r="N139" s="166"/>
    </row>
    <row r="140" spans="1:14" s="56" customFormat="1" x14ac:dyDescent="0.25">
      <c r="A140" s="161"/>
      <c r="B140" s="162" t="s">
        <v>113</v>
      </c>
      <c r="C140" s="163">
        <v>10354</v>
      </c>
      <c r="D140" s="163">
        <v>9866</v>
      </c>
      <c r="E140" s="163">
        <v>1355</v>
      </c>
      <c r="F140" s="163">
        <v>9609</v>
      </c>
      <c r="G140" s="163">
        <v>12732</v>
      </c>
      <c r="H140" s="163">
        <v>10309</v>
      </c>
      <c r="I140" s="164">
        <f t="shared" si="57"/>
        <v>-0.19030788564247569</v>
      </c>
      <c r="J140" s="165">
        <f t="shared" si="54"/>
        <v>4.4901682546117927E-2</v>
      </c>
      <c r="K140" s="163">
        <f t="shared" si="55"/>
        <v>-2423</v>
      </c>
      <c r="L140" s="163">
        <f t="shared" si="56"/>
        <v>443</v>
      </c>
      <c r="M140" s="164">
        <f t="shared" si="58"/>
        <v>3.5770335638794907E-3</v>
      </c>
      <c r="N140" s="166"/>
    </row>
    <row r="141" spans="1:14" x14ac:dyDescent="0.25">
      <c r="A141" s="161"/>
      <c r="B141" s="162" t="s">
        <v>116</v>
      </c>
      <c r="C141" s="163">
        <v>11878</v>
      </c>
      <c r="D141" s="163">
        <v>10681</v>
      </c>
      <c r="E141" s="163">
        <v>2045</v>
      </c>
      <c r="F141" s="163">
        <v>11521</v>
      </c>
      <c r="G141" s="163">
        <v>13438</v>
      </c>
      <c r="H141" s="163">
        <v>10957</v>
      </c>
      <c r="I141" s="164">
        <f t="shared" si="57"/>
        <v>-0.18462568834648008</v>
      </c>
      <c r="J141" s="165">
        <f t="shared" si="54"/>
        <v>2.5840277127609834E-2</v>
      </c>
      <c r="K141" s="163">
        <f t="shared" si="55"/>
        <v>-2481</v>
      </c>
      <c r="L141" s="163">
        <f t="shared" si="56"/>
        <v>276</v>
      </c>
      <c r="M141" s="164">
        <f t="shared" si="58"/>
        <v>3.8018776563611967E-3</v>
      </c>
      <c r="N141" s="79"/>
    </row>
    <row r="142" spans="1:14" x14ac:dyDescent="0.25">
      <c r="A142" s="161"/>
      <c r="B142" s="162" t="s">
        <v>123</v>
      </c>
      <c r="C142" s="163">
        <v>2765</v>
      </c>
      <c r="D142" s="163">
        <v>3118</v>
      </c>
      <c r="E142" s="163">
        <v>57</v>
      </c>
      <c r="F142" s="163">
        <v>5770</v>
      </c>
      <c r="G142" s="163">
        <v>7531</v>
      </c>
      <c r="H142" s="163">
        <v>3763</v>
      </c>
      <c r="I142" s="164">
        <f t="shared" si="57"/>
        <v>-0.50033196122692869</v>
      </c>
      <c r="J142" s="165">
        <f t="shared" si="54"/>
        <v>0.20686337395766508</v>
      </c>
      <c r="K142" s="163">
        <f t="shared" si="55"/>
        <v>-3768</v>
      </c>
      <c r="L142" s="163">
        <f t="shared" si="56"/>
        <v>645</v>
      </c>
      <c r="M142" s="164">
        <f t="shared" si="58"/>
        <v>1.3056918518652171E-3</v>
      </c>
      <c r="N142" s="79"/>
    </row>
    <row r="143" spans="1:14" x14ac:dyDescent="0.25">
      <c r="A143" s="161"/>
      <c r="B143" s="162" t="s">
        <v>119</v>
      </c>
      <c r="C143" s="163">
        <v>4509</v>
      </c>
      <c r="D143" s="163">
        <v>3446</v>
      </c>
      <c r="E143" s="163">
        <v>1017</v>
      </c>
      <c r="F143" s="163">
        <v>2357</v>
      </c>
      <c r="G143" s="163">
        <v>2600</v>
      </c>
      <c r="H143" s="163">
        <v>1713</v>
      </c>
      <c r="I143" s="164">
        <f t="shared" si="57"/>
        <v>-0.34115384615384614</v>
      </c>
      <c r="J143" s="165">
        <f t="shared" si="54"/>
        <v>-0.50290191526407435</v>
      </c>
      <c r="K143" s="163">
        <f t="shared" si="55"/>
        <v>-887</v>
      </c>
      <c r="L143" s="163">
        <f t="shared" si="56"/>
        <v>-1733</v>
      </c>
      <c r="M143" s="164">
        <f t="shared" si="58"/>
        <v>5.9437952225488086E-4</v>
      </c>
      <c r="N143" s="79"/>
    </row>
    <row r="144" spans="1:14" x14ac:dyDescent="0.25">
      <c r="A144" s="161"/>
      <c r="B144" s="162" t="s">
        <v>128</v>
      </c>
      <c r="C144" s="163">
        <v>482</v>
      </c>
      <c r="D144" s="163">
        <v>45</v>
      </c>
      <c r="E144" s="163">
        <v>6</v>
      </c>
      <c r="F144" s="163">
        <v>126</v>
      </c>
      <c r="G144" s="163">
        <v>46</v>
      </c>
      <c r="H144" s="163">
        <v>94</v>
      </c>
      <c r="I144" s="164">
        <f t="shared" si="57"/>
        <v>1.0434782608695654</v>
      </c>
      <c r="J144" s="165">
        <f t="shared" si="54"/>
        <v>1.088888888888889</v>
      </c>
      <c r="K144" s="163">
        <f t="shared" si="55"/>
        <v>48</v>
      </c>
      <c r="L144" s="163">
        <f t="shared" si="56"/>
        <v>49</v>
      </c>
      <c r="M144" s="164">
        <f t="shared" si="58"/>
        <v>3.2616272674815413E-5</v>
      </c>
      <c r="N144" s="79"/>
    </row>
    <row r="145" spans="1:14" x14ac:dyDescent="0.25">
      <c r="A145" s="161" t="s">
        <v>144</v>
      </c>
      <c r="B145" s="162" t="s">
        <v>131</v>
      </c>
      <c r="C145" s="163">
        <v>103</v>
      </c>
      <c r="D145" s="163">
        <v>136</v>
      </c>
      <c r="E145" s="163">
        <v>0</v>
      </c>
      <c r="F145" s="163">
        <v>15</v>
      </c>
      <c r="G145" s="163">
        <v>53</v>
      </c>
      <c r="H145" s="163">
        <v>102</v>
      </c>
      <c r="I145" s="164">
        <f t="shared" si="57"/>
        <v>0.92452830188679247</v>
      </c>
      <c r="J145" s="165">
        <f t="shared" si="54"/>
        <v>-0.25</v>
      </c>
      <c r="K145" s="163">
        <f t="shared" si="55"/>
        <v>49</v>
      </c>
      <c r="L145" s="163">
        <f t="shared" si="56"/>
        <v>-34</v>
      </c>
      <c r="M145" s="164">
        <f t="shared" si="58"/>
        <v>3.5392125668416729E-5</v>
      </c>
      <c r="N145" s="79"/>
    </row>
    <row r="146" spans="1:14" x14ac:dyDescent="0.25">
      <c r="A146" s="161" t="s">
        <v>145</v>
      </c>
      <c r="B146" s="168" t="s">
        <v>145</v>
      </c>
      <c r="C146" s="169">
        <f t="shared" ref="C146:H146" si="59">C138-SUM(C139:C145)</f>
        <v>30149</v>
      </c>
      <c r="D146" s="169">
        <f t="shared" si="59"/>
        <v>33714</v>
      </c>
      <c r="E146" s="169">
        <f t="shared" si="59"/>
        <v>6520</v>
      </c>
      <c r="F146" s="169">
        <f t="shared" si="59"/>
        <v>33640</v>
      </c>
      <c r="G146" s="169">
        <f t="shared" si="59"/>
        <v>32200</v>
      </c>
      <c r="H146" s="169">
        <f t="shared" si="59"/>
        <v>37986</v>
      </c>
      <c r="I146" s="170">
        <f t="shared" si="57"/>
        <v>0.17968944099378881</v>
      </c>
      <c r="J146" s="171">
        <f t="shared" si="54"/>
        <v>0.12671293824523944</v>
      </c>
      <c r="K146" s="169">
        <f>H146-G146</f>
        <v>5786</v>
      </c>
      <c r="L146" s="169">
        <f t="shared" si="56"/>
        <v>4272</v>
      </c>
      <c r="M146" s="170">
        <f t="shared" si="58"/>
        <v>1.3180443976867429E-2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77782</v>
      </c>
      <c r="D148" s="176">
        <v>46117</v>
      </c>
      <c r="E148" s="176">
        <v>12773</v>
      </c>
      <c r="F148" s="176">
        <v>45326</v>
      </c>
      <c r="G148" s="176">
        <v>51812</v>
      </c>
      <c r="H148" s="176">
        <v>59839</v>
      </c>
      <c r="I148" s="177">
        <f>IFERROR(H148/G148-1,"-")</f>
        <v>0.15492549988419668</v>
      </c>
      <c r="J148" s="177">
        <f>IFERROR(H148/D148-1,"-")</f>
        <v>0.29754754212112666</v>
      </c>
      <c r="K148" s="176">
        <f>H148-G148</f>
        <v>8027</v>
      </c>
      <c r="L148" s="176">
        <f>H148-D148</f>
        <v>13722</v>
      </c>
      <c r="M148" s="177">
        <f>H148/H$8</f>
        <v>2.0763033410513613E-2</v>
      </c>
      <c r="N148" s="79"/>
    </row>
    <row r="149" spans="1:14" x14ac:dyDescent="0.25">
      <c r="A149" s="161" t="s">
        <v>96</v>
      </c>
      <c r="B149" s="157" t="s">
        <v>97</v>
      </c>
      <c r="C149" s="158">
        <v>35437</v>
      </c>
      <c r="D149" s="158">
        <v>12798</v>
      </c>
      <c r="E149" s="158">
        <v>8890</v>
      </c>
      <c r="F149" s="158">
        <v>20101</v>
      </c>
      <c r="G149" s="158">
        <v>20643</v>
      </c>
      <c r="H149" s="158">
        <v>23005</v>
      </c>
      <c r="I149" s="159">
        <f>IFERROR(H149/G149-1,"-")</f>
        <v>0.11442135348544302</v>
      </c>
      <c r="J149" s="160">
        <f t="shared" ref="J149:J160" si="60">IFERROR(H149/D149-1,"-")</f>
        <v>0.79754649163931868</v>
      </c>
      <c r="K149" s="158">
        <f t="shared" ref="K149:K159" si="61">H149-G149</f>
        <v>2362</v>
      </c>
      <c r="L149" s="158">
        <f t="shared" ref="L149:L160" si="62">H149-D149</f>
        <v>10207</v>
      </c>
      <c r="M149" s="159">
        <f>H149/H$8</f>
        <v>7.9823122647247717E-3</v>
      </c>
      <c r="N149" s="79"/>
    </row>
    <row r="150" spans="1:14" x14ac:dyDescent="0.25">
      <c r="A150" s="161" t="s">
        <v>103</v>
      </c>
      <c r="B150" s="162" t="s">
        <v>103</v>
      </c>
      <c r="C150" s="163">
        <v>86384</v>
      </c>
      <c r="D150" s="163">
        <v>81451</v>
      </c>
      <c r="E150" s="163">
        <v>30833</v>
      </c>
      <c r="F150" s="163">
        <v>112268</v>
      </c>
      <c r="G150" s="163">
        <v>162008</v>
      </c>
      <c r="H150" s="163">
        <v>142328</v>
      </c>
      <c r="I150" s="164">
        <f>IFERROR(H150/G150-1,"-")</f>
        <v>-0.12147548269221276</v>
      </c>
      <c r="J150" s="165">
        <f t="shared" si="60"/>
        <v>0.74740641612748759</v>
      </c>
      <c r="K150" s="163">
        <f t="shared" si="61"/>
        <v>-19680</v>
      </c>
      <c r="L150" s="163">
        <f t="shared" si="62"/>
        <v>60877</v>
      </c>
      <c r="M150" s="164">
        <f>H150/H$8</f>
        <v>4.9385200609160941E-2</v>
      </c>
      <c r="N150" s="79"/>
    </row>
    <row r="151" spans="1:14" x14ac:dyDescent="0.25">
      <c r="A151" s="161" t="s">
        <v>100</v>
      </c>
      <c r="B151" s="162" t="s">
        <v>100</v>
      </c>
      <c r="C151" s="163">
        <v>115852</v>
      </c>
      <c r="D151" s="163">
        <v>118563</v>
      </c>
      <c r="E151" s="163">
        <v>41277</v>
      </c>
      <c r="F151" s="163">
        <v>75221</v>
      </c>
      <c r="G151" s="163">
        <v>75257</v>
      </c>
      <c r="H151" s="163">
        <v>74496</v>
      </c>
      <c r="I151" s="164">
        <f>IFERROR(H151/G151-1,"-")</f>
        <v>-1.011201615796542E-2</v>
      </c>
      <c r="J151" s="165">
        <f t="shared" si="60"/>
        <v>-0.37167581791958704</v>
      </c>
      <c r="K151" s="163">
        <f t="shared" si="61"/>
        <v>-761</v>
      </c>
      <c r="L151" s="163">
        <f t="shared" si="62"/>
        <v>-44067</v>
      </c>
      <c r="M151" s="164">
        <f>H151/H$8</f>
        <v>2.5848743076415416E-2</v>
      </c>
      <c r="N151" s="79"/>
    </row>
    <row r="152" spans="1:14" x14ac:dyDescent="0.25">
      <c r="A152" s="161"/>
      <c r="B152" s="157" t="s">
        <v>107</v>
      </c>
      <c r="C152" s="158">
        <v>42345</v>
      </c>
      <c r="D152" s="158">
        <v>33319</v>
      </c>
      <c r="E152" s="158">
        <v>3883</v>
      </c>
      <c r="F152" s="158">
        <v>25225</v>
      </c>
      <c r="G152" s="158">
        <v>31169</v>
      </c>
      <c r="H152" s="158">
        <v>36834</v>
      </c>
      <c r="I152" s="159">
        <f>IFERROR(H152/G152-1,"-")</f>
        <v>0.1817510988482145</v>
      </c>
      <c r="J152" s="160">
        <f t="shared" si="60"/>
        <v>0.10549536300609264</v>
      </c>
      <c r="K152" s="158">
        <f t="shared" si="61"/>
        <v>5665</v>
      </c>
      <c r="L152" s="158">
        <f t="shared" si="62"/>
        <v>3515</v>
      </c>
      <c r="M152" s="159">
        <f>H152/H$8</f>
        <v>1.2780721145788839E-2</v>
      </c>
      <c r="N152" s="79"/>
    </row>
    <row r="153" spans="1:14" s="56" customFormat="1" x14ac:dyDescent="0.25">
      <c r="A153" s="161"/>
      <c r="B153" s="162" t="s">
        <v>110</v>
      </c>
      <c r="C153" s="163">
        <v>9223</v>
      </c>
      <c r="D153" s="163">
        <v>6231</v>
      </c>
      <c r="E153" s="163">
        <v>61</v>
      </c>
      <c r="F153" s="163">
        <v>10081</v>
      </c>
      <c r="G153" s="163">
        <v>10375</v>
      </c>
      <c r="H153" s="163">
        <v>10394</v>
      </c>
      <c r="I153" s="164">
        <f t="shared" ref="I153:I160" si="63">IFERROR(H153/G153-1,"-")</f>
        <v>1.8313253012047781E-3</v>
      </c>
      <c r="J153" s="165">
        <f t="shared" si="60"/>
        <v>0.66811105761515011</v>
      </c>
      <c r="K153" s="163">
        <f t="shared" si="61"/>
        <v>19</v>
      </c>
      <c r="L153" s="163">
        <f t="shared" si="62"/>
        <v>4163</v>
      </c>
      <c r="M153" s="164">
        <f t="shared" ref="M153:M160" si="64">H153/H$8</f>
        <v>3.6065270019365043E-3</v>
      </c>
      <c r="N153" s="166"/>
    </row>
    <row r="154" spans="1:14" s="56" customFormat="1" x14ac:dyDescent="0.25">
      <c r="A154" s="161"/>
      <c r="B154" s="162" t="s">
        <v>113</v>
      </c>
      <c r="C154" s="163">
        <v>13379</v>
      </c>
      <c r="D154" s="163">
        <v>11211</v>
      </c>
      <c r="E154" s="163">
        <v>621</v>
      </c>
      <c r="F154" s="163">
        <v>5508</v>
      </c>
      <c r="G154" s="163">
        <v>6218</v>
      </c>
      <c r="H154" s="163">
        <v>5753</v>
      </c>
      <c r="I154" s="164">
        <f t="shared" si="63"/>
        <v>-7.4782888388549407E-2</v>
      </c>
      <c r="J154" s="165">
        <f t="shared" si="60"/>
        <v>-0.4868432789224868</v>
      </c>
      <c r="K154" s="163">
        <f t="shared" si="61"/>
        <v>-465</v>
      </c>
      <c r="L154" s="163">
        <f t="shared" si="62"/>
        <v>-5458</v>
      </c>
      <c r="M154" s="164">
        <f t="shared" si="64"/>
        <v>1.9961852840235435E-3</v>
      </c>
      <c r="N154" s="166"/>
    </row>
    <row r="155" spans="1:14" x14ac:dyDescent="0.25">
      <c r="A155" s="161"/>
      <c r="B155" s="162" t="s">
        <v>116</v>
      </c>
      <c r="C155" s="163">
        <v>8629</v>
      </c>
      <c r="D155" s="163">
        <v>5028</v>
      </c>
      <c r="E155" s="163">
        <v>187</v>
      </c>
      <c r="F155" s="163">
        <v>3549</v>
      </c>
      <c r="G155" s="163">
        <v>6400</v>
      </c>
      <c r="H155" s="163">
        <v>8652</v>
      </c>
      <c r="I155" s="164">
        <f t="shared" si="63"/>
        <v>0.35187499999999994</v>
      </c>
      <c r="J155" s="165">
        <f t="shared" si="60"/>
        <v>0.72076372315035808</v>
      </c>
      <c r="K155" s="163">
        <f t="shared" si="61"/>
        <v>2252</v>
      </c>
      <c r="L155" s="163">
        <f t="shared" si="62"/>
        <v>3624</v>
      </c>
      <c r="M155" s="164">
        <f t="shared" si="64"/>
        <v>3.002085012579819E-3</v>
      </c>
      <c r="N155" s="79"/>
    </row>
    <row r="156" spans="1:14" x14ac:dyDescent="0.25">
      <c r="A156" s="161"/>
      <c r="B156" s="162" t="s">
        <v>123</v>
      </c>
      <c r="C156" s="163">
        <v>437</v>
      </c>
      <c r="D156" s="163">
        <v>483</v>
      </c>
      <c r="E156" s="163">
        <v>16</v>
      </c>
      <c r="F156" s="163">
        <v>626</v>
      </c>
      <c r="G156" s="163">
        <v>1017</v>
      </c>
      <c r="H156" s="163">
        <v>1441</v>
      </c>
      <c r="I156" s="164">
        <f t="shared" si="63"/>
        <v>0.41691248770894784</v>
      </c>
      <c r="J156" s="165">
        <f t="shared" si="60"/>
        <v>1.9834368530020705</v>
      </c>
      <c r="K156" s="163">
        <f t="shared" si="61"/>
        <v>424</v>
      </c>
      <c r="L156" s="163">
        <f t="shared" si="62"/>
        <v>958</v>
      </c>
      <c r="M156" s="164">
        <f t="shared" si="64"/>
        <v>5.0000052047243632E-4</v>
      </c>
      <c r="N156" s="79"/>
    </row>
    <row r="157" spans="1:14" x14ac:dyDescent="0.25">
      <c r="A157" s="161"/>
      <c r="B157" s="162" t="s">
        <v>119</v>
      </c>
      <c r="C157" s="163">
        <v>3183</v>
      </c>
      <c r="D157" s="163">
        <v>4168</v>
      </c>
      <c r="E157" s="163">
        <v>1392</v>
      </c>
      <c r="F157" s="163">
        <v>2120</v>
      </c>
      <c r="G157" s="163">
        <v>919</v>
      </c>
      <c r="H157" s="163">
        <v>2380</v>
      </c>
      <c r="I157" s="164">
        <f t="shared" si="63"/>
        <v>1.5897714907508163</v>
      </c>
      <c r="J157" s="165">
        <f t="shared" si="60"/>
        <v>-0.42898272552783112</v>
      </c>
      <c r="K157" s="163">
        <f t="shared" si="61"/>
        <v>1461</v>
      </c>
      <c r="L157" s="163">
        <f t="shared" si="62"/>
        <v>-1788</v>
      </c>
      <c r="M157" s="164">
        <f t="shared" si="64"/>
        <v>8.2581626559639031E-4</v>
      </c>
      <c r="N157" s="79"/>
    </row>
    <row r="158" spans="1:14" x14ac:dyDescent="0.25">
      <c r="A158" s="161"/>
      <c r="B158" s="162" t="s">
        <v>128</v>
      </c>
      <c r="C158" s="163">
        <v>25</v>
      </c>
      <c r="D158" s="163">
        <v>46</v>
      </c>
      <c r="E158" s="163">
        <v>29</v>
      </c>
      <c r="F158" s="163">
        <v>36</v>
      </c>
      <c r="G158" s="163">
        <v>36</v>
      </c>
      <c r="H158" s="163">
        <v>73</v>
      </c>
      <c r="I158" s="164">
        <f t="shared" si="63"/>
        <v>1.0277777777777777</v>
      </c>
      <c r="J158" s="165">
        <f t="shared" si="60"/>
        <v>0.58695652173913038</v>
      </c>
      <c r="K158" s="163">
        <f t="shared" si="61"/>
        <v>37</v>
      </c>
      <c r="L158" s="163">
        <f t="shared" si="62"/>
        <v>27</v>
      </c>
      <c r="M158" s="164">
        <f t="shared" si="64"/>
        <v>2.5329658566611971E-5</v>
      </c>
      <c r="N158" s="79"/>
    </row>
    <row r="159" spans="1:14" x14ac:dyDescent="0.25">
      <c r="A159" s="161" t="s">
        <v>144</v>
      </c>
      <c r="B159" s="162" t="s">
        <v>131</v>
      </c>
      <c r="C159" s="163">
        <v>28</v>
      </c>
      <c r="D159" s="163">
        <v>43</v>
      </c>
      <c r="E159" s="163">
        <v>0</v>
      </c>
      <c r="F159" s="163">
        <v>18</v>
      </c>
      <c r="G159" s="163">
        <v>46</v>
      </c>
      <c r="H159" s="163">
        <v>35</v>
      </c>
      <c r="I159" s="164">
        <f t="shared" si="63"/>
        <v>-0.23913043478260865</v>
      </c>
      <c r="J159" s="165">
        <f t="shared" si="60"/>
        <v>-0.18604651162790697</v>
      </c>
      <c r="K159" s="163">
        <f t="shared" si="61"/>
        <v>-11</v>
      </c>
      <c r="L159" s="163">
        <f t="shared" si="62"/>
        <v>-8</v>
      </c>
      <c r="M159" s="164">
        <f t="shared" si="64"/>
        <v>1.2144356847005739E-5</v>
      </c>
      <c r="N159" s="79"/>
    </row>
    <row r="160" spans="1:14" x14ac:dyDescent="0.25">
      <c r="A160" s="161" t="s">
        <v>145</v>
      </c>
      <c r="B160" s="168" t="s">
        <v>145</v>
      </c>
      <c r="C160" s="169">
        <f t="shared" ref="C160:H160" si="65">C152-SUM(C153:C159)</f>
        <v>7441</v>
      </c>
      <c r="D160" s="169">
        <f t="shared" si="65"/>
        <v>6109</v>
      </c>
      <c r="E160" s="169">
        <f t="shared" si="65"/>
        <v>1577</v>
      </c>
      <c r="F160" s="169">
        <f t="shared" si="65"/>
        <v>3287</v>
      </c>
      <c r="G160" s="169">
        <f t="shared" si="65"/>
        <v>6158</v>
      </c>
      <c r="H160" s="169">
        <f t="shared" si="65"/>
        <v>8106</v>
      </c>
      <c r="I160" s="170">
        <f t="shared" si="63"/>
        <v>0.31633647288080535</v>
      </c>
      <c r="J160" s="171">
        <f t="shared" si="60"/>
        <v>0.32689474545752173</v>
      </c>
      <c r="K160" s="169">
        <f>H160-G160</f>
        <v>1948</v>
      </c>
      <c r="L160" s="169">
        <f t="shared" si="62"/>
        <v>1997</v>
      </c>
      <c r="M160" s="170">
        <f t="shared" si="64"/>
        <v>2.8126330457665292E-3</v>
      </c>
      <c r="N160" s="79"/>
    </row>
    <row r="161" spans="1:16" ht="6" customHeight="1" x14ac:dyDescent="0.25">
      <c r="A161" s="161"/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1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5B6D85-A011-45C5-9822-52F2D617F95D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3" spans="1:14" ht="42" customHeight="1" thickBot="1" x14ac:dyDescent="0.3">
      <c r="B3" s="267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67"/>
      <c r="D3" s="267"/>
      <c r="E3" s="267"/>
      <c r="F3" s="267"/>
      <c r="G3" s="267"/>
      <c r="H3" s="267"/>
      <c r="I3" s="267"/>
      <c r="J3" s="267"/>
      <c r="K3" s="267"/>
      <c r="L3" s="267"/>
      <c r="M3" s="267"/>
    </row>
    <row r="4" spans="1:14" ht="6" customHeight="1" x14ac:dyDescent="0.25"/>
    <row r="5" spans="1:14" ht="15.75" x14ac:dyDescent="0.25">
      <c r="B5" s="143"/>
      <c r="C5" s="299" t="s">
        <v>43</v>
      </c>
      <c r="D5" s="300"/>
      <c r="E5" s="300"/>
      <c r="F5" s="300"/>
      <c r="G5" s="300"/>
      <c r="H5" s="300"/>
      <c r="I5" s="300"/>
      <c r="J5" s="300"/>
      <c r="K5" s="300"/>
      <c r="L5" s="300"/>
      <c r="M5" s="300"/>
    </row>
    <row r="6" spans="1:14" s="144" customFormat="1" ht="72" customHeight="1" x14ac:dyDescent="0.25">
      <c r="B6" s="145"/>
      <c r="C6" s="172" t="s">
        <v>255</v>
      </c>
      <c r="D6" s="172" t="s">
        <v>256</v>
      </c>
      <c r="E6" s="172" t="s">
        <v>257</v>
      </c>
      <c r="F6" s="172" t="s">
        <v>258</v>
      </c>
      <c r="G6" s="172" t="s">
        <v>259</v>
      </c>
      <c r="H6" s="172" t="s">
        <v>260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25905948</v>
      </c>
      <c r="D8" s="176">
        <v>25578799</v>
      </c>
      <c r="E8" s="176">
        <v>8930544</v>
      </c>
      <c r="F8" s="176">
        <v>23015665</v>
      </c>
      <c r="G8" s="176">
        <v>25556749</v>
      </c>
      <c r="H8" s="176">
        <v>27044823</v>
      </c>
      <c r="I8" s="177">
        <f>IFERROR(H8/G8-1,"-")</f>
        <v>5.8226263442192838E-2</v>
      </c>
      <c r="J8" s="177">
        <f>IFERROR(H8/D8-1,"-")</f>
        <v>5.7314027918198951E-2</v>
      </c>
      <c r="K8" s="176">
        <f>H8-G8</f>
        <v>1488074</v>
      </c>
      <c r="L8" s="176">
        <f>H8-D8</f>
        <v>1466024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3728058</v>
      </c>
      <c r="D9" s="158">
        <v>3687112</v>
      </c>
      <c r="E9" s="158">
        <v>1358306</v>
      </c>
      <c r="F9" s="158">
        <v>3245814</v>
      </c>
      <c r="G9" s="158">
        <v>3423966</v>
      </c>
      <c r="H9" s="158">
        <v>3369395</v>
      </c>
      <c r="I9" s="159">
        <f>IFERROR(H9/G9-1,"-")</f>
        <v>-1.5937950318431926E-2</v>
      </c>
      <c r="J9" s="160">
        <f t="shared" ref="J9:J20" si="0">IFERROR(H9/D9-1,"-")</f>
        <v>-8.6169609168368133E-2</v>
      </c>
      <c r="K9" s="158">
        <f t="shared" ref="K9:K19" si="1">H9-G9</f>
        <v>-54571</v>
      </c>
      <c r="L9" s="158">
        <f t="shared" ref="L9:L20" si="2">H9-D9</f>
        <v>-317717</v>
      </c>
      <c r="M9" s="159">
        <f>H9/H$8</f>
        <v>0.12458558149927622</v>
      </c>
      <c r="N9" s="79"/>
    </row>
    <row r="10" spans="1:14" x14ac:dyDescent="0.25">
      <c r="A10" s="161" t="s">
        <v>103</v>
      </c>
      <c r="B10" s="162" t="s">
        <v>103</v>
      </c>
      <c r="C10" s="163">
        <v>1155666</v>
      </c>
      <c r="D10" s="163">
        <v>1048799</v>
      </c>
      <c r="E10" s="163">
        <v>424865</v>
      </c>
      <c r="F10" s="163">
        <v>957251</v>
      </c>
      <c r="G10" s="163">
        <v>1065182</v>
      </c>
      <c r="H10" s="163">
        <v>1074979</v>
      </c>
      <c r="I10" s="164">
        <f>IFERROR(H10/G10-1,"-")</f>
        <v>9.1974892553572385E-3</v>
      </c>
      <c r="J10" s="165">
        <f t="shared" si="0"/>
        <v>2.4961884975100102E-2</v>
      </c>
      <c r="K10" s="163">
        <f t="shared" si="1"/>
        <v>9797</v>
      </c>
      <c r="L10" s="163">
        <f t="shared" si="2"/>
        <v>26180</v>
      </c>
      <c r="M10" s="164">
        <f>H10/H$8</f>
        <v>3.9748050856165708E-2</v>
      </c>
      <c r="N10" s="79"/>
    </row>
    <row r="11" spans="1:14" x14ac:dyDescent="0.25">
      <c r="A11" s="161" t="s">
        <v>100</v>
      </c>
      <c r="B11" s="162" t="s">
        <v>100</v>
      </c>
      <c r="C11" s="163">
        <v>2572392</v>
      </c>
      <c r="D11" s="163">
        <v>2638313</v>
      </c>
      <c r="E11" s="163">
        <v>933441</v>
      </c>
      <c r="F11" s="163">
        <v>2288563</v>
      </c>
      <c r="G11" s="163">
        <v>2358784</v>
      </c>
      <c r="H11" s="163">
        <v>2294416</v>
      </c>
      <c r="I11" s="164">
        <f>IFERROR(H11/G11-1,"-")</f>
        <v>-2.7288636856956816E-2</v>
      </c>
      <c r="J11" s="165">
        <f t="shared" si="0"/>
        <v>-0.13034730905696179</v>
      </c>
      <c r="K11" s="163">
        <f t="shared" si="1"/>
        <v>-64368</v>
      </c>
      <c r="L11" s="163">
        <f t="shared" si="2"/>
        <v>-343897</v>
      </c>
      <c r="M11" s="164">
        <f>H11/H$8</f>
        <v>8.4837530643110518E-2</v>
      </c>
      <c r="N11" s="79"/>
    </row>
    <row r="12" spans="1:14" x14ac:dyDescent="0.25">
      <c r="A12" s="1"/>
      <c r="B12" s="157" t="s">
        <v>107</v>
      </c>
      <c r="C12" s="158">
        <v>22177890</v>
      </c>
      <c r="D12" s="158">
        <v>21891687</v>
      </c>
      <c r="E12" s="158">
        <v>7572238</v>
      </c>
      <c r="F12" s="158">
        <v>19769851</v>
      </c>
      <c r="G12" s="158">
        <v>22132783</v>
      </c>
      <c r="H12" s="158">
        <v>23675428</v>
      </c>
      <c r="I12" s="159">
        <f>IFERROR(H12/G12-1,"-")</f>
        <v>6.9699549306564856E-2</v>
      </c>
      <c r="J12" s="160">
        <f t="shared" si="0"/>
        <v>8.1480289755650137E-2</v>
      </c>
      <c r="K12" s="158">
        <f t="shared" si="1"/>
        <v>1542645</v>
      </c>
      <c r="L12" s="158">
        <f t="shared" si="2"/>
        <v>1783741</v>
      </c>
      <c r="M12" s="159">
        <f>H12/H$8</f>
        <v>0.87541441850072377</v>
      </c>
      <c r="N12" s="79"/>
    </row>
    <row r="13" spans="1:14" s="56" customFormat="1" x14ac:dyDescent="0.25">
      <c r="A13" s="161"/>
      <c r="B13" s="162" t="s">
        <v>110</v>
      </c>
      <c r="C13" s="163">
        <v>9666021</v>
      </c>
      <c r="D13" s="163">
        <v>10028810</v>
      </c>
      <c r="E13" s="163">
        <v>2918774</v>
      </c>
      <c r="F13" s="163">
        <v>9382512</v>
      </c>
      <c r="G13" s="163">
        <v>10349496</v>
      </c>
      <c r="H13" s="163">
        <v>11157754</v>
      </c>
      <c r="I13" s="164">
        <f t="shared" ref="I13:I20" si="3">IFERROR(H13/G13-1,"-")</f>
        <v>7.809636333981862E-2</v>
      </c>
      <c r="J13" s="165">
        <f t="shared" si="0"/>
        <v>0.11257008558343418</v>
      </c>
      <c r="K13" s="163">
        <f t="shared" si="1"/>
        <v>808258</v>
      </c>
      <c r="L13" s="163">
        <f t="shared" si="2"/>
        <v>1128944</v>
      </c>
      <c r="M13" s="164">
        <f t="shared" ref="M13:M20" si="4">H13/H$8</f>
        <v>0.41256524400252131</v>
      </c>
      <c r="N13" s="166"/>
    </row>
    <row r="14" spans="1:14" s="56" customFormat="1" x14ac:dyDescent="0.25">
      <c r="A14" s="161"/>
      <c r="B14" s="162" t="s">
        <v>113</v>
      </c>
      <c r="C14" s="163">
        <v>3792824</v>
      </c>
      <c r="D14" s="163">
        <v>3248761</v>
      </c>
      <c r="E14" s="163">
        <v>1150264</v>
      </c>
      <c r="F14" s="163">
        <v>2214213</v>
      </c>
      <c r="G14" s="163">
        <v>2530507</v>
      </c>
      <c r="H14" s="163">
        <v>2658876</v>
      </c>
      <c r="I14" s="164">
        <f t="shared" si="3"/>
        <v>5.0728569413164948E-2</v>
      </c>
      <c r="J14" s="165">
        <f t="shared" si="0"/>
        <v>-0.18157229786986484</v>
      </c>
      <c r="K14" s="163">
        <f t="shared" si="1"/>
        <v>128369</v>
      </c>
      <c r="L14" s="163">
        <f t="shared" si="2"/>
        <v>-589885</v>
      </c>
      <c r="M14" s="164">
        <f t="shared" si="4"/>
        <v>9.8313677260893892E-2</v>
      </c>
      <c r="N14" s="166"/>
    </row>
    <row r="15" spans="1:14" x14ac:dyDescent="0.25">
      <c r="A15" s="161"/>
      <c r="B15" s="162" t="s">
        <v>116</v>
      </c>
      <c r="C15" s="163">
        <v>901191</v>
      </c>
      <c r="D15" s="163">
        <v>927867</v>
      </c>
      <c r="E15" s="163">
        <v>323121</v>
      </c>
      <c r="F15" s="163">
        <v>942553</v>
      </c>
      <c r="G15" s="163">
        <v>1133961</v>
      </c>
      <c r="H15" s="163">
        <v>1213515</v>
      </c>
      <c r="I15" s="164">
        <f t="shared" si="3"/>
        <v>7.0155851920833179E-2</v>
      </c>
      <c r="J15" s="165">
        <f t="shared" si="0"/>
        <v>0.30785446621121348</v>
      </c>
      <c r="K15" s="163">
        <f t="shared" si="1"/>
        <v>79554</v>
      </c>
      <c r="L15" s="163">
        <f t="shared" si="2"/>
        <v>285648</v>
      </c>
      <c r="M15" s="164">
        <f t="shared" si="4"/>
        <v>4.4870509967841164E-2</v>
      </c>
      <c r="N15" s="79"/>
    </row>
    <row r="16" spans="1:14" x14ac:dyDescent="0.25">
      <c r="A16" s="161"/>
      <c r="B16" s="162" t="s">
        <v>123</v>
      </c>
      <c r="C16" s="163">
        <v>927445</v>
      </c>
      <c r="D16" s="163">
        <v>864379</v>
      </c>
      <c r="E16" s="163">
        <v>280169</v>
      </c>
      <c r="F16" s="163">
        <v>1010222</v>
      </c>
      <c r="G16" s="163">
        <v>992524</v>
      </c>
      <c r="H16" s="163">
        <v>1029391</v>
      </c>
      <c r="I16" s="164">
        <f t="shared" si="3"/>
        <v>3.7144693730327916E-2</v>
      </c>
      <c r="J16" s="165">
        <f t="shared" si="0"/>
        <v>0.19090237037225566</v>
      </c>
      <c r="K16" s="163">
        <f t="shared" si="1"/>
        <v>36867</v>
      </c>
      <c r="L16" s="163">
        <f t="shared" si="2"/>
        <v>165012</v>
      </c>
      <c r="M16" s="164">
        <f t="shared" si="4"/>
        <v>3.806240477151579E-2</v>
      </c>
      <c r="N16" s="79"/>
    </row>
    <row r="17" spans="1:14" x14ac:dyDescent="0.25">
      <c r="A17" s="161"/>
      <c r="B17" s="162" t="s">
        <v>119</v>
      </c>
      <c r="C17" s="163">
        <v>826086</v>
      </c>
      <c r="D17" s="163">
        <v>802853</v>
      </c>
      <c r="E17" s="163">
        <v>381223</v>
      </c>
      <c r="F17" s="163">
        <v>826401</v>
      </c>
      <c r="G17" s="163">
        <v>849221</v>
      </c>
      <c r="H17" s="163">
        <v>877709</v>
      </c>
      <c r="I17" s="164">
        <f t="shared" si="3"/>
        <v>3.3546038074894424E-2</v>
      </c>
      <c r="J17" s="165">
        <f t="shared" si="0"/>
        <v>9.3237491794886385E-2</v>
      </c>
      <c r="K17" s="163">
        <f t="shared" si="1"/>
        <v>28488</v>
      </c>
      <c r="L17" s="163">
        <f t="shared" si="2"/>
        <v>74856</v>
      </c>
      <c r="M17" s="164">
        <f t="shared" si="4"/>
        <v>3.2453863720979061E-2</v>
      </c>
      <c r="N17" s="79"/>
    </row>
    <row r="18" spans="1:14" x14ac:dyDescent="0.25">
      <c r="A18" s="161"/>
      <c r="B18" s="162" t="s">
        <v>128</v>
      </c>
      <c r="C18" s="163">
        <v>388707</v>
      </c>
      <c r="D18" s="163">
        <v>415821</v>
      </c>
      <c r="E18" s="163">
        <v>239983</v>
      </c>
      <c r="F18" s="163">
        <v>303983</v>
      </c>
      <c r="G18" s="163">
        <v>364696</v>
      </c>
      <c r="H18" s="163">
        <v>350071</v>
      </c>
      <c r="I18" s="164">
        <f t="shared" si="3"/>
        <v>-4.0101893083554496E-2</v>
      </c>
      <c r="J18" s="165">
        <f t="shared" si="0"/>
        <v>-0.1581209222237453</v>
      </c>
      <c r="K18" s="163">
        <f t="shared" si="1"/>
        <v>-14625</v>
      </c>
      <c r="L18" s="163">
        <f t="shared" si="2"/>
        <v>-65750</v>
      </c>
      <c r="M18" s="164">
        <f t="shared" si="4"/>
        <v>1.2944103941815407E-2</v>
      </c>
      <c r="N18" s="79"/>
    </row>
    <row r="19" spans="1:14" x14ac:dyDescent="0.25">
      <c r="A19" s="161" t="s">
        <v>144</v>
      </c>
      <c r="B19" s="162" t="s">
        <v>131</v>
      </c>
      <c r="C19" s="163">
        <v>610787</v>
      </c>
      <c r="D19" s="163">
        <v>516905</v>
      </c>
      <c r="E19" s="163">
        <v>339355</v>
      </c>
      <c r="F19" s="163">
        <v>221326</v>
      </c>
      <c r="G19" s="163">
        <v>324645</v>
      </c>
      <c r="H19" s="163">
        <v>334953</v>
      </c>
      <c r="I19" s="164">
        <f t="shared" si="3"/>
        <v>3.1751605599962929E-2</v>
      </c>
      <c r="J19" s="165">
        <f t="shared" si="0"/>
        <v>-0.35200278581170619</v>
      </c>
      <c r="K19" s="163">
        <f t="shared" si="1"/>
        <v>10308</v>
      </c>
      <c r="L19" s="163">
        <f t="shared" si="2"/>
        <v>-181952</v>
      </c>
      <c r="M19" s="164">
        <f t="shared" si="4"/>
        <v>1.2385106014559607E-2</v>
      </c>
      <c r="N19" s="79"/>
    </row>
    <row r="20" spans="1:14" x14ac:dyDescent="0.25">
      <c r="A20" s="161" t="s">
        <v>145</v>
      </c>
      <c r="B20" s="168" t="s">
        <v>145</v>
      </c>
      <c r="C20" s="169">
        <f t="shared" ref="C20:H20" si="5">C12-SUM(C13:C19)</f>
        <v>5064829</v>
      </c>
      <c r="D20" s="169">
        <f t="shared" si="5"/>
        <v>5086291</v>
      </c>
      <c r="E20" s="169">
        <f t="shared" si="5"/>
        <v>1939349</v>
      </c>
      <c r="F20" s="169">
        <f t="shared" si="5"/>
        <v>4868641</v>
      </c>
      <c r="G20" s="169">
        <f t="shared" si="5"/>
        <v>5587733</v>
      </c>
      <c r="H20" s="169">
        <f t="shared" si="5"/>
        <v>6053159</v>
      </c>
      <c r="I20" s="170">
        <f t="shared" si="3"/>
        <v>8.3294244732166067E-2</v>
      </c>
      <c r="J20" s="171">
        <f t="shared" si="0"/>
        <v>0.19009293805643446</v>
      </c>
      <c r="K20" s="169">
        <f>H20-G20</f>
        <v>465426</v>
      </c>
      <c r="L20" s="169">
        <f t="shared" si="2"/>
        <v>966868</v>
      </c>
      <c r="M20" s="170">
        <f t="shared" si="4"/>
        <v>0.22381950882059756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9543452</v>
      </c>
      <c r="D22" s="176">
        <v>9847763</v>
      </c>
      <c r="E22" s="176">
        <v>3228073</v>
      </c>
      <c r="F22" s="176">
        <v>9333775</v>
      </c>
      <c r="G22" s="176">
        <v>10077442</v>
      </c>
      <c r="H22" s="176">
        <v>10350937</v>
      </c>
      <c r="I22" s="177">
        <f>IFERROR(H22/G22-1,"-")</f>
        <v>2.7139327619052578E-2</v>
      </c>
      <c r="J22" s="177">
        <f>IFERROR(H22/D22-1,"-")</f>
        <v>5.1095258892806417E-2</v>
      </c>
      <c r="K22" s="176">
        <f>H22-G22</f>
        <v>273495</v>
      </c>
      <c r="L22" s="176">
        <f>H22-D22</f>
        <v>503174</v>
      </c>
      <c r="M22" s="177">
        <f>H22/H$8</f>
        <v>0.38273265829841074</v>
      </c>
      <c r="N22" s="79"/>
    </row>
    <row r="23" spans="1:14" x14ac:dyDescent="0.25">
      <c r="A23" s="161" t="s">
        <v>96</v>
      </c>
      <c r="B23" s="157" t="s">
        <v>97</v>
      </c>
      <c r="C23" s="158">
        <v>689477</v>
      </c>
      <c r="D23" s="158">
        <v>835888</v>
      </c>
      <c r="E23" s="158">
        <v>287860</v>
      </c>
      <c r="F23" s="158">
        <v>747196</v>
      </c>
      <c r="G23" s="158">
        <v>656924</v>
      </c>
      <c r="H23" s="158">
        <v>601274</v>
      </c>
      <c r="I23" s="159">
        <f>IFERROR(H23/G23-1,"-")</f>
        <v>-8.4712995719443906E-2</v>
      </c>
      <c r="J23" s="160">
        <f t="shared" ref="J23:J34" si="6">IFERROR(H23/D23-1,"-")</f>
        <v>-0.28067635855521311</v>
      </c>
      <c r="K23" s="158">
        <f t="shared" ref="K23:K33" si="7">H23-G23</f>
        <v>-55650</v>
      </c>
      <c r="L23" s="158">
        <f t="shared" ref="L23:L34" si="8">H23-D23</f>
        <v>-234614</v>
      </c>
      <c r="M23" s="159">
        <f>H23/H$8</f>
        <v>2.223249898880832E-2</v>
      </c>
      <c r="N23" s="79"/>
    </row>
    <row r="24" spans="1:14" x14ac:dyDescent="0.25">
      <c r="A24" s="161" t="s">
        <v>103</v>
      </c>
      <c r="B24" s="162" t="s">
        <v>103</v>
      </c>
      <c r="C24" s="163">
        <v>254840</v>
      </c>
      <c r="D24" s="163">
        <v>343442</v>
      </c>
      <c r="E24" s="163">
        <v>131807</v>
      </c>
      <c r="F24" s="163">
        <v>230301</v>
      </c>
      <c r="G24" s="163">
        <v>211250</v>
      </c>
      <c r="H24" s="163">
        <v>181841</v>
      </c>
      <c r="I24" s="164">
        <f>IFERROR(H24/G24-1,"-")</f>
        <v>-0.13921420118343197</v>
      </c>
      <c r="J24" s="165">
        <f t="shared" si="6"/>
        <v>-0.47053359810390105</v>
      </c>
      <c r="K24" s="163">
        <f t="shared" si="7"/>
        <v>-29409</v>
      </c>
      <c r="L24" s="163">
        <f t="shared" si="8"/>
        <v>-161601</v>
      </c>
      <c r="M24" s="164">
        <f>H24/H$8</f>
        <v>6.7236897797408402E-3</v>
      </c>
      <c r="N24" s="79"/>
    </row>
    <row r="25" spans="1:14" x14ac:dyDescent="0.25">
      <c r="A25" s="161" t="s">
        <v>100</v>
      </c>
      <c r="B25" s="162" t="s">
        <v>100</v>
      </c>
      <c r="C25" s="163">
        <v>434637</v>
      </c>
      <c r="D25" s="163">
        <v>492446</v>
      </c>
      <c r="E25" s="163">
        <v>156053</v>
      </c>
      <c r="F25" s="163">
        <v>516895</v>
      </c>
      <c r="G25" s="163">
        <v>445674</v>
      </c>
      <c r="H25" s="163">
        <v>419433</v>
      </c>
      <c r="I25" s="164">
        <f>IFERROR(H25/G25-1,"-")</f>
        <v>-5.8879360249868729E-2</v>
      </c>
      <c r="J25" s="165">
        <f t="shared" si="6"/>
        <v>-0.14826600276984681</v>
      </c>
      <c r="K25" s="163">
        <f t="shared" si="7"/>
        <v>-26241</v>
      </c>
      <c r="L25" s="163">
        <f t="shared" si="8"/>
        <v>-73013</v>
      </c>
      <c r="M25" s="164">
        <f>H25/H$8</f>
        <v>1.550880920906748E-2</v>
      </c>
      <c r="N25" s="79"/>
    </row>
    <row r="26" spans="1:14" x14ac:dyDescent="0.25">
      <c r="A26" s="161"/>
      <c r="B26" s="157" t="s">
        <v>107</v>
      </c>
      <c r="C26" s="158">
        <v>8853975</v>
      </c>
      <c r="D26" s="158">
        <v>9011875</v>
      </c>
      <c r="E26" s="158">
        <v>2940213</v>
      </c>
      <c r="F26" s="158">
        <v>8586579</v>
      </c>
      <c r="G26" s="158">
        <v>9420518</v>
      </c>
      <c r="H26" s="158">
        <v>9749663</v>
      </c>
      <c r="I26" s="159">
        <f>IFERROR(H26/G26-1,"-")</f>
        <v>3.4939161519568218E-2</v>
      </c>
      <c r="J26" s="160">
        <f t="shared" si="6"/>
        <v>8.1868423607739826E-2</v>
      </c>
      <c r="K26" s="158">
        <f t="shared" si="7"/>
        <v>329145</v>
      </c>
      <c r="L26" s="158">
        <f t="shared" si="8"/>
        <v>737788</v>
      </c>
      <c r="M26" s="159">
        <f>H26/H$8</f>
        <v>0.36050015930960244</v>
      </c>
      <c r="N26" s="79"/>
    </row>
    <row r="27" spans="1:14" s="56" customFormat="1" x14ac:dyDescent="0.25">
      <c r="A27" s="161"/>
      <c r="B27" s="162" t="s">
        <v>110</v>
      </c>
      <c r="C27" s="163">
        <v>4039219</v>
      </c>
      <c r="D27" s="163">
        <v>4276177</v>
      </c>
      <c r="E27" s="163">
        <v>1243159</v>
      </c>
      <c r="F27" s="163">
        <v>4332424</v>
      </c>
      <c r="G27" s="163">
        <v>4829410</v>
      </c>
      <c r="H27" s="163">
        <v>5052166</v>
      </c>
      <c r="I27" s="164">
        <f t="shared" ref="I27:I34" si="9">IFERROR(H27/G27-1,"-")</f>
        <v>4.6124888961591504E-2</v>
      </c>
      <c r="J27" s="165">
        <f t="shared" si="6"/>
        <v>0.18146793268847383</v>
      </c>
      <c r="K27" s="163">
        <f t="shared" si="7"/>
        <v>222756</v>
      </c>
      <c r="L27" s="163">
        <f t="shared" si="8"/>
        <v>775989</v>
      </c>
      <c r="M27" s="164">
        <f t="shared" ref="M27:M34" si="10">H27/H$8</f>
        <v>0.18680713865274695</v>
      </c>
      <c r="N27" s="166"/>
    </row>
    <row r="28" spans="1:14" s="56" customFormat="1" x14ac:dyDescent="0.25">
      <c r="A28" s="161"/>
      <c r="B28" s="162" t="s">
        <v>113</v>
      </c>
      <c r="C28" s="163">
        <v>1452865</v>
      </c>
      <c r="D28" s="163">
        <v>1345464</v>
      </c>
      <c r="E28" s="163">
        <v>414667</v>
      </c>
      <c r="F28" s="163">
        <v>1019837</v>
      </c>
      <c r="G28" s="163">
        <v>1081490</v>
      </c>
      <c r="H28" s="163">
        <v>1062041</v>
      </c>
      <c r="I28" s="164">
        <f t="shared" si="9"/>
        <v>-1.7983522732526458E-2</v>
      </c>
      <c r="J28" s="165">
        <f t="shared" si="6"/>
        <v>-0.21065074948121987</v>
      </c>
      <c r="K28" s="163">
        <f t="shared" si="7"/>
        <v>-19449</v>
      </c>
      <c r="L28" s="163">
        <f t="shared" si="8"/>
        <v>-283423</v>
      </c>
      <c r="M28" s="164">
        <f t="shared" si="10"/>
        <v>3.9269659853200002E-2</v>
      </c>
      <c r="N28" s="166"/>
    </row>
    <row r="29" spans="1:14" x14ac:dyDescent="0.25">
      <c r="A29" s="161"/>
      <c r="B29" s="162" t="s">
        <v>116</v>
      </c>
      <c r="C29" s="163">
        <v>313122</v>
      </c>
      <c r="D29" s="163">
        <v>330897</v>
      </c>
      <c r="E29" s="163">
        <v>135620</v>
      </c>
      <c r="F29" s="163">
        <v>350575</v>
      </c>
      <c r="G29" s="163">
        <v>398844</v>
      </c>
      <c r="H29" s="163">
        <v>364141</v>
      </c>
      <c r="I29" s="164">
        <f t="shared" si="9"/>
        <v>-8.7008955882500461E-2</v>
      </c>
      <c r="J29" s="165">
        <f t="shared" si="6"/>
        <v>0.10046630824697722</v>
      </c>
      <c r="K29" s="163">
        <f t="shared" si="7"/>
        <v>-34703</v>
      </c>
      <c r="L29" s="163">
        <f t="shared" si="8"/>
        <v>33244</v>
      </c>
      <c r="M29" s="164">
        <f t="shared" si="10"/>
        <v>1.3464351384366613E-2</v>
      </c>
      <c r="N29" s="79"/>
    </row>
    <row r="30" spans="1:14" x14ac:dyDescent="0.25">
      <c r="A30" s="161"/>
      <c r="B30" s="162" t="s">
        <v>123</v>
      </c>
      <c r="C30" s="163">
        <v>414841</v>
      </c>
      <c r="D30" s="163">
        <v>383239</v>
      </c>
      <c r="E30" s="163">
        <v>121574</v>
      </c>
      <c r="F30" s="163">
        <v>467069</v>
      </c>
      <c r="G30" s="163">
        <v>423389</v>
      </c>
      <c r="H30" s="163">
        <v>423920</v>
      </c>
      <c r="I30" s="164">
        <f t="shared" si="9"/>
        <v>1.2541657907976234E-3</v>
      </c>
      <c r="J30" s="165">
        <f t="shared" si="6"/>
        <v>0.10615047007220046</v>
      </c>
      <c r="K30" s="163">
        <f t="shared" si="7"/>
        <v>531</v>
      </c>
      <c r="L30" s="163">
        <f t="shared" si="8"/>
        <v>40681</v>
      </c>
      <c r="M30" s="164">
        <f t="shared" si="10"/>
        <v>1.5674718965622367E-2</v>
      </c>
      <c r="N30" s="79"/>
    </row>
    <row r="31" spans="1:14" x14ac:dyDescent="0.25">
      <c r="A31" s="161"/>
      <c r="B31" s="162" t="s">
        <v>119</v>
      </c>
      <c r="C31" s="163">
        <v>435710</v>
      </c>
      <c r="D31" s="163">
        <v>424803</v>
      </c>
      <c r="E31" s="163">
        <v>188425</v>
      </c>
      <c r="F31" s="163">
        <v>472282</v>
      </c>
      <c r="G31" s="163">
        <v>444309</v>
      </c>
      <c r="H31" s="163">
        <v>458279</v>
      </c>
      <c r="I31" s="164">
        <f t="shared" si="9"/>
        <v>3.1442081974481617E-2</v>
      </c>
      <c r="J31" s="165">
        <f t="shared" si="6"/>
        <v>7.8803586603672704E-2</v>
      </c>
      <c r="K31" s="163">
        <f t="shared" si="7"/>
        <v>13970</v>
      </c>
      <c r="L31" s="163">
        <f t="shared" si="8"/>
        <v>33476</v>
      </c>
      <c r="M31" s="164">
        <f t="shared" si="10"/>
        <v>1.6945165438871611E-2</v>
      </c>
      <c r="N31" s="79"/>
    </row>
    <row r="32" spans="1:14" x14ac:dyDescent="0.25">
      <c r="A32" s="161"/>
      <c r="B32" s="162" t="s">
        <v>128</v>
      </c>
      <c r="C32" s="163">
        <v>154249</v>
      </c>
      <c r="D32" s="163">
        <v>176635</v>
      </c>
      <c r="E32" s="163">
        <v>94459</v>
      </c>
      <c r="F32" s="163">
        <v>114576</v>
      </c>
      <c r="G32" s="163">
        <v>129191</v>
      </c>
      <c r="H32" s="163">
        <v>127582</v>
      </c>
      <c r="I32" s="164">
        <f t="shared" si="9"/>
        <v>-1.2454427940026824E-2</v>
      </c>
      <c r="J32" s="165">
        <f t="shared" si="6"/>
        <v>-0.27770826846321506</v>
      </c>
      <c r="K32" s="163">
        <f t="shared" si="7"/>
        <v>-1609</v>
      </c>
      <c r="L32" s="163">
        <f t="shared" si="8"/>
        <v>-49053</v>
      </c>
      <c r="M32" s="164">
        <f t="shared" si="10"/>
        <v>4.7174278049444069E-3</v>
      </c>
      <c r="N32" s="79"/>
    </row>
    <row r="33" spans="1:14" x14ac:dyDescent="0.25">
      <c r="A33" s="161" t="s">
        <v>144</v>
      </c>
      <c r="B33" s="162" t="s">
        <v>131</v>
      </c>
      <c r="C33" s="163">
        <v>188327</v>
      </c>
      <c r="D33" s="163">
        <v>164859</v>
      </c>
      <c r="E33" s="163">
        <v>103139</v>
      </c>
      <c r="F33" s="163">
        <v>69505</v>
      </c>
      <c r="G33" s="163">
        <v>110811</v>
      </c>
      <c r="H33" s="163">
        <v>102902</v>
      </c>
      <c r="I33" s="164">
        <f t="shared" si="9"/>
        <v>-7.1373780581350244E-2</v>
      </c>
      <c r="J33" s="165">
        <f t="shared" si="6"/>
        <v>-0.37581812336602793</v>
      </c>
      <c r="K33" s="163">
        <f t="shared" si="7"/>
        <v>-7909</v>
      </c>
      <c r="L33" s="163">
        <f t="shared" si="8"/>
        <v>-61957</v>
      </c>
      <c r="M33" s="164">
        <f t="shared" si="10"/>
        <v>3.8048686804125135E-3</v>
      </c>
      <c r="N33" s="79"/>
    </row>
    <row r="34" spans="1:14" x14ac:dyDescent="0.25">
      <c r="A34" s="161" t="s">
        <v>145</v>
      </c>
      <c r="B34" s="168" t="s">
        <v>145</v>
      </c>
      <c r="C34" s="169">
        <f t="shared" ref="C34:H34" si="11">C26-SUM(C27:C33)</f>
        <v>1855642</v>
      </c>
      <c r="D34" s="169">
        <f t="shared" si="11"/>
        <v>1909801</v>
      </c>
      <c r="E34" s="169">
        <f t="shared" si="11"/>
        <v>639170</v>
      </c>
      <c r="F34" s="169">
        <f t="shared" si="11"/>
        <v>1760311</v>
      </c>
      <c r="G34" s="169">
        <f t="shared" si="11"/>
        <v>2003074</v>
      </c>
      <c r="H34" s="169">
        <f t="shared" si="11"/>
        <v>2158632</v>
      </c>
      <c r="I34" s="170">
        <f t="shared" si="9"/>
        <v>7.7659637137719395E-2</v>
      </c>
      <c r="J34" s="171">
        <f t="shared" si="6"/>
        <v>0.13029158535365726</v>
      </c>
      <c r="K34" s="169">
        <f>H34-G34</f>
        <v>155558</v>
      </c>
      <c r="L34" s="169">
        <f t="shared" si="8"/>
        <v>248831</v>
      </c>
      <c r="M34" s="170">
        <f t="shared" si="10"/>
        <v>7.9816828529437958E-2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7629195</v>
      </c>
      <c r="D36" s="176">
        <v>7573908</v>
      </c>
      <c r="E36" s="176">
        <v>2404828</v>
      </c>
      <c r="F36" s="176">
        <v>6487078</v>
      </c>
      <c r="G36" s="176">
        <v>7196338</v>
      </c>
      <c r="H36" s="176">
        <v>7492248</v>
      </c>
      <c r="I36" s="177">
        <f>IFERROR(H36/G36-1,"-")</f>
        <v>4.1119524958388665E-2</v>
      </c>
      <c r="J36" s="177">
        <f>IFERROR(H36/D36-1,"-")</f>
        <v>-1.0781752300133562E-2</v>
      </c>
      <c r="K36" s="176">
        <f>H36-G36</f>
        <v>295910</v>
      </c>
      <c r="L36" s="176">
        <f>H36-D36</f>
        <v>-81660</v>
      </c>
      <c r="M36" s="177">
        <f>H36/H$8</f>
        <v>0.27703076481587624</v>
      </c>
      <c r="N36" s="79"/>
    </row>
    <row r="37" spans="1:14" x14ac:dyDescent="0.25">
      <c r="A37" s="161" t="s">
        <v>96</v>
      </c>
      <c r="B37" s="157" t="s">
        <v>97</v>
      </c>
      <c r="C37" s="158">
        <v>547806</v>
      </c>
      <c r="D37" s="158">
        <v>485180</v>
      </c>
      <c r="E37" s="158">
        <v>174594</v>
      </c>
      <c r="F37" s="158">
        <v>407411</v>
      </c>
      <c r="G37" s="158">
        <v>450459</v>
      </c>
      <c r="H37" s="158">
        <v>438799</v>
      </c>
      <c r="I37" s="159">
        <f>IFERROR(H37/G37-1,"-")</f>
        <v>-2.5884708708228676E-2</v>
      </c>
      <c r="J37" s="160">
        <f t="shared" ref="J37:J48" si="12">IFERROR(H37/D37-1,"-")</f>
        <v>-9.559544911166995E-2</v>
      </c>
      <c r="K37" s="158">
        <f t="shared" ref="K37:K47" si="13">H37-G37</f>
        <v>-11660</v>
      </c>
      <c r="L37" s="158">
        <f t="shared" ref="L37:L48" si="14">H37-D37</f>
        <v>-46381</v>
      </c>
      <c r="M37" s="159">
        <f>H37/H$8</f>
        <v>1.6224879711728934E-2</v>
      </c>
      <c r="N37" s="79"/>
    </row>
    <row r="38" spans="1:14" x14ac:dyDescent="0.25">
      <c r="A38" s="161" t="s">
        <v>103</v>
      </c>
      <c r="B38" s="162" t="s">
        <v>103</v>
      </c>
      <c r="C38" s="163">
        <v>168725</v>
      </c>
      <c r="D38" s="163">
        <v>168921</v>
      </c>
      <c r="E38" s="163">
        <v>66491</v>
      </c>
      <c r="F38" s="163">
        <v>132386</v>
      </c>
      <c r="G38" s="163">
        <v>167419</v>
      </c>
      <c r="H38" s="163">
        <v>197752</v>
      </c>
      <c r="I38" s="164">
        <f>IFERROR(H38/G38-1,"-")</f>
        <v>0.18118015279030453</v>
      </c>
      <c r="J38" s="165">
        <f t="shared" si="12"/>
        <v>0.17067741725421937</v>
      </c>
      <c r="K38" s="163">
        <f t="shared" si="13"/>
        <v>30333</v>
      </c>
      <c r="L38" s="163">
        <f t="shared" si="14"/>
        <v>28831</v>
      </c>
      <c r="M38" s="164">
        <f>H38/H$8</f>
        <v>7.3120094000984955E-3</v>
      </c>
      <c r="N38" s="79"/>
    </row>
    <row r="39" spans="1:14" x14ac:dyDescent="0.25">
      <c r="A39" s="161" t="s">
        <v>100</v>
      </c>
      <c r="B39" s="162" t="s">
        <v>100</v>
      </c>
      <c r="C39" s="163">
        <v>379081</v>
      </c>
      <c r="D39" s="163">
        <v>316259</v>
      </c>
      <c r="E39" s="163">
        <v>108103</v>
      </c>
      <c r="F39" s="163">
        <v>275025</v>
      </c>
      <c r="G39" s="163">
        <v>283040</v>
      </c>
      <c r="H39" s="163">
        <v>241047</v>
      </c>
      <c r="I39" s="164">
        <f>IFERROR(H39/G39-1,"-")</f>
        <v>-0.14836418880723568</v>
      </c>
      <c r="J39" s="165">
        <f t="shared" si="12"/>
        <v>-0.23781773799322703</v>
      </c>
      <c r="K39" s="163">
        <f t="shared" si="13"/>
        <v>-41993</v>
      </c>
      <c r="L39" s="163">
        <f t="shared" si="14"/>
        <v>-75212</v>
      </c>
      <c r="M39" s="164">
        <f>H39/H$8</f>
        <v>8.9128703116304366E-3</v>
      </c>
      <c r="N39" s="79"/>
    </row>
    <row r="40" spans="1:14" x14ac:dyDescent="0.25">
      <c r="A40" s="161"/>
      <c r="B40" s="157" t="s">
        <v>107</v>
      </c>
      <c r="C40" s="158">
        <v>7081389</v>
      </c>
      <c r="D40" s="158">
        <v>7088728</v>
      </c>
      <c r="E40" s="158">
        <v>2230234</v>
      </c>
      <c r="F40" s="158">
        <v>6079667</v>
      </c>
      <c r="G40" s="158">
        <v>6745879</v>
      </c>
      <c r="H40" s="158">
        <v>7053449</v>
      </c>
      <c r="I40" s="159">
        <f>IFERROR(H40/G40-1,"-")</f>
        <v>4.5593761761810514E-2</v>
      </c>
      <c r="J40" s="160">
        <f t="shared" si="12"/>
        <v>-4.9767743945035026E-3</v>
      </c>
      <c r="K40" s="158">
        <f t="shared" si="13"/>
        <v>307570</v>
      </c>
      <c r="L40" s="158">
        <f t="shared" si="14"/>
        <v>-35279</v>
      </c>
      <c r="M40" s="159">
        <f>H40/H$8</f>
        <v>0.26080588510414726</v>
      </c>
      <c r="N40" s="79"/>
    </row>
    <row r="41" spans="1:14" s="56" customFormat="1" x14ac:dyDescent="0.25">
      <c r="A41" s="161"/>
      <c r="B41" s="162" t="s">
        <v>110</v>
      </c>
      <c r="C41" s="163">
        <v>3641132</v>
      </c>
      <c r="D41" s="163">
        <v>3935311</v>
      </c>
      <c r="E41" s="163">
        <v>972971</v>
      </c>
      <c r="F41" s="163">
        <v>3165011</v>
      </c>
      <c r="G41" s="163">
        <v>3481161</v>
      </c>
      <c r="H41" s="163">
        <v>3721099</v>
      </c>
      <c r="I41" s="164">
        <f t="shared" ref="I41:I48" si="15">IFERROR(H41/G41-1,"-")</f>
        <v>6.8924706441328087E-2</v>
      </c>
      <c r="J41" s="165">
        <f t="shared" si="12"/>
        <v>-5.4433309082814518E-2</v>
      </c>
      <c r="K41" s="163">
        <f t="shared" si="13"/>
        <v>239938</v>
      </c>
      <c r="L41" s="163">
        <f t="shared" si="14"/>
        <v>-214212</v>
      </c>
      <c r="M41" s="164">
        <f t="shared" ref="M41:M48" si="16">H41/H$8</f>
        <v>0.1375900666830025</v>
      </c>
      <c r="N41" s="166"/>
    </row>
    <row r="42" spans="1:14" s="56" customFormat="1" x14ac:dyDescent="0.25">
      <c r="A42" s="161"/>
      <c r="B42" s="162" t="s">
        <v>113</v>
      </c>
      <c r="C42" s="163">
        <v>477191</v>
      </c>
      <c r="D42" s="163">
        <v>348599</v>
      </c>
      <c r="E42" s="163">
        <v>118015</v>
      </c>
      <c r="F42" s="163">
        <v>215817</v>
      </c>
      <c r="G42" s="163">
        <v>254303</v>
      </c>
      <c r="H42" s="163">
        <v>245100</v>
      </c>
      <c r="I42" s="164">
        <f t="shared" si="15"/>
        <v>-3.6189112987263239E-2</v>
      </c>
      <c r="J42" s="165">
        <f t="shared" si="12"/>
        <v>-0.29689987636223858</v>
      </c>
      <c r="K42" s="163">
        <f t="shared" si="13"/>
        <v>-9203</v>
      </c>
      <c r="L42" s="163">
        <f t="shared" si="14"/>
        <v>-103499</v>
      </c>
      <c r="M42" s="164">
        <f t="shared" si="16"/>
        <v>9.0627326346339934E-3</v>
      </c>
      <c r="N42" s="166"/>
    </row>
    <row r="43" spans="1:14" x14ac:dyDescent="0.25">
      <c r="A43" s="161"/>
      <c r="B43" s="162" t="s">
        <v>116</v>
      </c>
      <c r="C43" s="163">
        <v>142516</v>
      </c>
      <c r="D43" s="163">
        <v>139355</v>
      </c>
      <c r="E43" s="163">
        <v>53624</v>
      </c>
      <c r="F43" s="163">
        <v>144404</v>
      </c>
      <c r="G43" s="163">
        <v>184615</v>
      </c>
      <c r="H43" s="163">
        <v>185724</v>
      </c>
      <c r="I43" s="164">
        <f t="shared" si="15"/>
        <v>6.0070958481164283E-3</v>
      </c>
      <c r="J43" s="165">
        <f t="shared" si="12"/>
        <v>0.33274012414337473</v>
      </c>
      <c r="K43" s="163">
        <f t="shared" si="13"/>
        <v>1109</v>
      </c>
      <c r="L43" s="163">
        <f t="shared" si="14"/>
        <v>46369</v>
      </c>
      <c r="M43" s="164">
        <f t="shared" si="16"/>
        <v>6.8672662416759019E-3</v>
      </c>
      <c r="N43" s="79"/>
    </row>
    <row r="44" spans="1:14" x14ac:dyDescent="0.25">
      <c r="A44" s="161"/>
      <c r="B44" s="162" t="s">
        <v>123</v>
      </c>
      <c r="C44" s="163">
        <v>366094</v>
      </c>
      <c r="D44" s="163">
        <v>354201</v>
      </c>
      <c r="E44" s="163">
        <v>102738</v>
      </c>
      <c r="F44" s="163">
        <v>374048</v>
      </c>
      <c r="G44" s="163">
        <v>377945</v>
      </c>
      <c r="H44" s="163">
        <v>372670</v>
      </c>
      <c r="I44" s="164">
        <f t="shared" si="15"/>
        <v>-1.3957057243778825E-2</v>
      </c>
      <c r="J44" s="165">
        <f t="shared" si="12"/>
        <v>5.2142709930237396E-2</v>
      </c>
      <c r="K44" s="163">
        <f t="shared" si="13"/>
        <v>-5275</v>
      </c>
      <c r="L44" s="163">
        <f t="shared" si="14"/>
        <v>18469</v>
      </c>
      <c r="M44" s="164">
        <f t="shared" si="16"/>
        <v>1.377971673173827E-2</v>
      </c>
      <c r="N44" s="79"/>
    </row>
    <row r="45" spans="1:14" x14ac:dyDescent="0.25">
      <c r="A45" s="161"/>
      <c r="B45" s="162" t="s">
        <v>119</v>
      </c>
      <c r="C45" s="163">
        <v>263548</v>
      </c>
      <c r="D45" s="163">
        <v>251608</v>
      </c>
      <c r="E45" s="163">
        <v>109378</v>
      </c>
      <c r="F45" s="163">
        <v>225141</v>
      </c>
      <c r="G45" s="163">
        <v>269310</v>
      </c>
      <c r="H45" s="163">
        <v>269282</v>
      </c>
      <c r="I45" s="164">
        <f t="shared" si="15"/>
        <v>-1.0396940328993853E-4</v>
      </c>
      <c r="J45" s="165">
        <f t="shared" si="12"/>
        <v>7.0244189373946719E-2</v>
      </c>
      <c r="K45" s="163">
        <f t="shared" si="13"/>
        <v>-28</v>
      </c>
      <c r="L45" s="163">
        <f t="shared" si="14"/>
        <v>17674</v>
      </c>
      <c r="M45" s="164">
        <f t="shared" si="16"/>
        <v>9.9568778838005339E-3</v>
      </c>
      <c r="N45" s="79"/>
    </row>
    <row r="46" spans="1:14" x14ac:dyDescent="0.25">
      <c r="A46" s="161"/>
      <c r="B46" s="162" t="s">
        <v>128</v>
      </c>
      <c r="C46" s="163">
        <v>162521</v>
      </c>
      <c r="D46" s="163">
        <v>156722</v>
      </c>
      <c r="E46" s="163">
        <v>85862</v>
      </c>
      <c r="F46" s="163">
        <v>122681</v>
      </c>
      <c r="G46" s="163">
        <v>129599</v>
      </c>
      <c r="H46" s="163">
        <v>125590</v>
      </c>
      <c r="I46" s="164">
        <f t="shared" si="15"/>
        <v>-3.0933880662659452E-2</v>
      </c>
      <c r="J46" s="165">
        <f t="shared" si="12"/>
        <v>-0.19864473398757032</v>
      </c>
      <c r="K46" s="163">
        <f t="shared" si="13"/>
        <v>-4009</v>
      </c>
      <c r="L46" s="163">
        <f t="shared" si="14"/>
        <v>-31132</v>
      </c>
      <c r="M46" s="164">
        <f t="shared" si="16"/>
        <v>4.6437723034829992E-3</v>
      </c>
      <c r="N46" s="79"/>
    </row>
    <row r="47" spans="1:14" x14ac:dyDescent="0.25">
      <c r="A47" s="161" t="s">
        <v>144</v>
      </c>
      <c r="B47" s="162" t="s">
        <v>131</v>
      </c>
      <c r="C47" s="163">
        <v>257916</v>
      </c>
      <c r="D47" s="163">
        <v>226100</v>
      </c>
      <c r="E47" s="163">
        <v>139118</v>
      </c>
      <c r="F47" s="163">
        <v>101645</v>
      </c>
      <c r="G47" s="163">
        <v>131609</v>
      </c>
      <c r="H47" s="163">
        <v>138398</v>
      </c>
      <c r="I47" s="164">
        <f t="shared" si="15"/>
        <v>5.1584618073232003E-2</v>
      </c>
      <c r="J47" s="165">
        <f t="shared" si="12"/>
        <v>-0.38789031402034502</v>
      </c>
      <c r="K47" s="163">
        <f t="shared" si="13"/>
        <v>6789</v>
      </c>
      <c r="L47" s="163">
        <f t="shared" si="14"/>
        <v>-87702</v>
      </c>
      <c r="M47" s="164">
        <f t="shared" si="16"/>
        <v>5.1173564715139754E-3</v>
      </c>
      <c r="N47" s="79"/>
    </row>
    <row r="48" spans="1:14" x14ac:dyDescent="0.25">
      <c r="A48" s="161" t="s">
        <v>145</v>
      </c>
      <c r="B48" s="168" t="s">
        <v>145</v>
      </c>
      <c r="C48" s="169">
        <f t="shared" ref="C48:H48" si="17">C40-SUM(C41:C47)</f>
        <v>1770471</v>
      </c>
      <c r="D48" s="169">
        <f t="shared" si="17"/>
        <v>1676832</v>
      </c>
      <c r="E48" s="169">
        <f t="shared" si="17"/>
        <v>648528</v>
      </c>
      <c r="F48" s="169">
        <f t="shared" si="17"/>
        <v>1730920</v>
      </c>
      <c r="G48" s="169">
        <f t="shared" si="17"/>
        <v>1917337</v>
      </c>
      <c r="H48" s="169">
        <f t="shared" si="17"/>
        <v>1995586</v>
      </c>
      <c r="I48" s="170">
        <f t="shared" si="15"/>
        <v>4.0811291911646119E-2</v>
      </c>
      <c r="J48" s="171">
        <f t="shared" si="12"/>
        <v>0.19009298486670101</v>
      </c>
      <c r="K48" s="169">
        <f>H48-G48</f>
        <v>78249</v>
      </c>
      <c r="L48" s="169">
        <f t="shared" si="14"/>
        <v>318754</v>
      </c>
      <c r="M48" s="170">
        <f t="shared" si="16"/>
        <v>7.3788096154299099E-2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176758</v>
      </c>
      <c r="D50" s="176">
        <v>171426</v>
      </c>
      <c r="E50" s="176">
        <v>58399</v>
      </c>
      <c r="F50" s="176">
        <v>119118</v>
      </c>
      <c r="G50" s="176">
        <v>124202</v>
      </c>
      <c r="H50" s="176">
        <v>142297</v>
      </c>
      <c r="I50" s="177">
        <f>IFERROR(H50/G50-1,"-")</f>
        <v>0.14569008550586937</v>
      </c>
      <c r="J50" s="177">
        <f>IFERROR(H50/D50-1,"-")</f>
        <v>-0.16992171549239909</v>
      </c>
      <c r="K50" s="176">
        <f>H50-G50</f>
        <v>18095</v>
      </c>
      <c r="L50" s="176">
        <f>H50-D50</f>
        <v>-29129</v>
      </c>
      <c r="M50" s="177">
        <f>H50/H$8</f>
        <v>5.2615245439025429E-3</v>
      </c>
      <c r="N50" s="79"/>
    </row>
    <row r="51" spans="1:14" x14ac:dyDescent="0.25">
      <c r="A51" s="161" t="s">
        <v>96</v>
      </c>
      <c r="B51" s="157" t="s">
        <v>97</v>
      </c>
      <c r="C51" s="158">
        <v>27000</v>
      </c>
      <c r="D51" s="158">
        <v>24395</v>
      </c>
      <c r="E51" s="158">
        <v>5882</v>
      </c>
      <c r="F51" s="158">
        <v>13227</v>
      </c>
      <c r="G51" s="158">
        <v>31470</v>
      </c>
      <c r="H51" s="158">
        <v>20887</v>
      </c>
      <c r="I51" s="159">
        <f>IFERROR(H51/G51-1,"-")</f>
        <v>-0.33628852875754689</v>
      </c>
      <c r="J51" s="160">
        <f t="shared" ref="J51:J62" si="18">IFERROR(H51/D51-1,"-")</f>
        <v>-0.14379995900799347</v>
      </c>
      <c r="K51" s="158">
        <f t="shared" ref="K51:K61" si="19">H51-G51</f>
        <v>-10583</v>
      </c>
      <c r="L51" s="158">
        <f t="shared" ref="L51:L62" si="20">H51-D51</f>
        <v>-3508</v>
      </c>
      <c r="M51" s="159">
        <f>H51/H$8</f>
        <v>7.7231047139779765E-4</v>
      </c>
      <c r="N51" s="79"/>
    </row>
    <row r="52" spans="1:14" x14ac:dyDescent="0.25">
      <c r="A52" s="161" t="s">
        <v>103</v>
      </c>
      <c r="B52" s="162" t="s">
        <v>103</v>
      </c>
      <c r="C52" s="163">
        <v>15466</v>
      </c>
      <c r="D52" s="163">
        <v>10908</v>
      </c>
      <c r="E52" s="163">
        <v>4149</v>
      </c>
      <c r="F52" s="163">
        <v>4038</v>
      </c>
      <c r="G52" s="163">
        <v>21028</v>
      </c>
      <c r="H52" s="163">
        <v>11806</v>
      </c>
      <c r="I52" s="164">
        <f>IFERROR(H52/G52-1,"-")</f>
        <v>-0.43855811299220082</v>
      </c>
      <c r="J52" s="165">
        <f t="shared" si="18"/>
        <v>8.2324899156582365E-2</v>
      </c>
      <c r="K52" s="163">
        <f t="shared" si="19"/>
        <v>-9222</v>
      </c>
      <c r="L52" s="163">
        <f t="shared" si="20"/>
        <v>898</v>
      </c>
      <c r="M52" s="164">
        <f>H52/H$8</f>
        <v>4.3653456338020775E-4</v>
      </c>
      <c r="N52" s="79"/>
    </row>
    <row r="53" spans="1:14" x14ac:dyDescent="0.25">
      <c r="A53" s="161" t="s">
        <v>100</v>
      </c>
      <c r="B53" s="162" t="s">
        <v>100</v>
      </c>
      <c r="C53" s="163">
        <v>11534</v>
      </c>
      <c r="D53" s="163">
        <v>13487</v>
      </c>
      <c r="E53" s="163">
        <v>1733</v>
      </c>
      <c r="F53" s="163">
        <v>9189</v>
      </c>
      <c r="G53" s="163">
        <v>10442</v>
      </c>
      <c r="H53" s="163">
        <v>9081</v>
      </c>
      <c r="I53" s="164">
        <f>IFERROR(H53/G53-1,"-")</f>
        <v>-0.1303390155142693</v>
      </c>
      <c r="J53" s="165">
        <f t="shared" si="18"/>
        <v>-0.32668495588344326</v>
      </c>
      <c r="K53" s="163">
        <f t="shared" si="19"/>
        <v>-1361</v>
      </c>
      <c r="L53" s="163">
        <f t="shared" si="20"/>
        <v>-4406</v>
      </c>
      <c r="M53" s="164">
        <f>H53/H$8</f>
        <v>3.357759080175899E-4</v>
      </c>
      <c r="N53" s="79"/>
    </row>
    <row r="54" spans="1:14" x14ac:dyDescent="0.25">
      <c r="A54" s="161"/>
      <c r="B54" s="157" t="s">
        <v>107</v>
      </c>
      <c r="C54" s="158">
        <v>149758</v>
      </c>
      <c r="D54" s="158">
        <v>147031</v>
      </c>
      <c r="E54" s="158">
        <v>52517</v>
      </c>
      <c r="F54" s="158">
        <v>105891</v>
      </c>
      <c r="G54" s="158">
        <v>92732</v>
      </c>
      <c r="H54" s="158">
        <v>121410</v>
      </c>
      <c r="I54" s="159">
        <f>IFERROR(H54/G54-1,"-")</f>
        <v>0.3092567829875339</v>
      </c>
      <c r="J54" s="160">
        <f t="shared" si="18"/>
        <v>-0.17425576919153107</v>
      </c>
      <c r="K54" s="158">
        <f t="shared" si="19"/>
        <v>28678</v>
      </c>
      <c r="L54" s="158">
        <f t="shared" si="20"/>
        <v>-25621</v>
      </c>
      <c r="M54" s="159">
        <f>H54/H$8</f>
        <v>4.4892140725047453E-3</v>
      </c>
      <c r="N54" s="79"/>
    </row>
    <row r="55" spans="1:14" s="56" customFormat="1" x14ac:dyDescent="0.25">
      <c r="A55" s="161"/>
      <c r="B55" s="162" t="s">
        <v>110</v>
      </c>
      <c r="C55" s="163">
        <v>49242</v>
      </c>
      <c r="D55" s="163">
        <v>51215</v>
      </c>
      <c r="E55" s="163">
        <v>19108</v>
      </c>
      <c r="F55" s="163">
        <v>48933</v>
      </c>
      <c r="G55" s="163">
        <v>39565</v>
      </c>
      <c r="H55" s="163">
        <v>51736</v>
      </c>
      <c r="I55" s="164">
        <f t="shared" ref="I55:I62" si="21">IFERROR(H55/G55-1,"-")</f>
        <v>0.30762037154050303</v>
      </c>
      <c r="J55" s="165">
        <f t="shared" si="18"/>
        <v>1.0172800937225501E-2</v>
      </c>
      <c r="K55" s="163">
        <f t="shared" si="19"/>
        <v>12171</v>
      </c>
      <c r="L55" s="163">
        <f t="shared" si="20"/>
        <v>521</v>
      </c>
      <c r="M55" s="164">
        <f t="shared" ref="M55:M62" si="22">H55/H$8</f>
        <v>1.9129724014093196E-3</v>
      </c>
      <c r="N55" s="166"/>
    </row>
    <row r="56" spans="1:14" s="56" customFormat="1" x14ac:dyDescent="0.25">
      <c r="A56" s="161"/>
      <c r="B56" s="162" t="s">
        <v>113</v>
      </c>
      <c r="C56" s="163">
        <v>59251</v>
      </c>
      <c r="D56" s="163">
        <v>47233</v>
      </c>
      <c r="E56" s="163">
        <v>15109</v>
      </c>
      <c r="F56" s="163">
        <v>23868</v>
      </c>
      <c r="G56" s="163">
        <v>19386</v>
      </c>
      <c r="H56" s="163">
        <v>27209</v>
      </c>
      <c r="I56" s="164">
        <f t="shared" si="21"/>
        <v>0.4035386361291653</v>
      </c>
      <c r="J56" s="165">
        <f t="shared" si="18"/>
        <v>-0.42394088878538305</v>
      </c>
      <c r="K56" s="163">
        <f t="shared" si="19"/>
        <v>7823</v>
      </c>
      <c r="L56" s="163">
        <f t="shared" si="20"/>
        <v>-20024</v>
      </c>
      <c r="M56" s="164">
        <f t="shared" si="22"/>
        <v>1.0060705518390709E-3</v>
      </c>
      <c r="N56" s="166"/>
    </row>
    <row r="57" spans="1:14" x14ac:dyDescent="0.25">
      <c r="A57" s="161"/>
      <c r="B57" s="162" t="s">
        <v>116</v>
      </c>
      <c r="C57" s="163">
        <v>3843</v>
      </c>
      <c r="D57" s="163">
        <v>5834</v>
      </c>
      <c r="E57" s="163">
        <v>1405</v>
      </c>
      <c r="F57" s="163">
        <v>4506</v>
      </c>
      <c r="G57" s="163">
        <v>4837</v>
      </c>
      <c r="H57" s="163">
        <v>5012</v>
      </c>
      <c r="I57" s="164">
        <f t="shared" si="21"/>
        <v>3.6179450072358899E-2</v>
      </c>
      <c r="J57" s="165">
        <f t="shared" si="18"/>
        <v>-0.14089818306479263</v>
      </c>
      <c r="K57" s="163">
        <f t="shared" si="19"/>
        <v>175</v>
      </c>
      <c r="L57" s="163">
        <f t="shared" si="20"/>
        <v>-822</v>
      </c>
      <c r="M57" s="164">
        <f t="shared" si="22"/>
        <v>1.8532197456052864E-4</v>
      </c>
      <c r="N57" s="79"/>
    </row>
    <row r="58" spans="1:14" x14ac:dyDescent="0.25">
      <c r="A58" s="161"/>
      <c r="B58" s="162" t="s">
        <v>123</v>
      </c>
      <c r="C58" s="163">
        <v>2127</v>
      </c>
      <c r="D58" s="163">
        <v>3094</v>
      </c>
      <c r="E58" s="163">
        <v>911</v>
      </c>
      <c r="F58" s="163">
        <v>2182</v>
      </c>
      <c r="G58" s="163">
        <v>1414</v>
      </c>
      <c r="H58" s="163">
        <v>3485</v>
      </c>
      <c r="I58" s="164">
        <f t="shared" si="21"/>
        <v>1.4646393210749644</v>
      </c>
      <c r="J58" s="165">
        <f t="shared" si="18"/>
        <v>0.12637362637362637</v>
      </c>
      <c r="K58" s="163">
        <f t="shared" si="19"/>
        <v>2071</v>
      </c>
      <c r="L58" s="163">
        <f t="shared" si="20"/>
        <v>391</v>
      </c>
      <c r="M58" s="164">
        <f t="shared" si="22"/>
        <v>1.2886015190411858E-4</v>
      </c>
      <c r="N58" s="79"/>
    </row>
    <row r="59" spans="1:14" x14ac:dyDescent="0.25">
      <c r="A59" s="161"/>
      <c r="B59" s="162" t="s">
        <v>119</v>
      </c>
      <c r="C59" s="163">
        <v>2409</v>
      </c>
      <c r="D59" s="163">
        <v>3723</v>
      </c>
      <c r="E59" s="163">
        <v>803</v>
      </c>
      <c r="F59" s="163">
        <v>1904</v>
      </c>
      <c r="G59" s="163">
        <v>1892</v>
      </c>
      <c r="H59" s="163">
        <v>2225</v>
      </c>
      <c r="I59" s="164">
        <f t="shared" si="21"/>
        <v>0.17600422832980978</v>
      </c>
      <c r="J59" s="165">
        <f t="shared" si="18"/>
        <v>-0.40236368520010746</v>
      </c>
      <c r="K59" s="163">
        <f t="shared" si="19"/>
        <v>333</v>
      </c>
      <c r="L59" s="163">
        <f t="shared" si="20"/>
        <v>-1498</v>
      </c>
      <c r="M59" s="164">
        <f t="shared" si="22"/>
        <v>8.2270828690577866E-5</v>
      </c>
      <c r="N59" s="79"/>
    </row>
    <row r="60" spans="1:14" x14ac:dyDescent="0.25">
      <c r="A60" s="161"/>
      <c r="B60" s="162" t="s">
        <v>128</v>
      </c>
      <c r="C60" s="163">
        <v>904</v>
      </c>
      <c r="D60" s="163">
        <v>1088</v>
      </c>
      <c r="E60" s="163">
        <v>713</v>
      </c>
      <c r="F60" s="163">
        <v>298</v>
      </c>
      <c r="G60" s="163">
        <v>583</v>
      </c>
      <c r="H60" s="163">
        <v>450</v>
      </c>
      <c r="I60" s="164">
        <f t="shared" si="21"/>
        <v>-0.22813036020583188</v>
      </c>
      <c r="J60" s="165">
        <f t="shared" si="18"/>
        <v>-0.58639705882352944</v>
      </c>
      <c r="K60" s="163">
        <f t="shared" si="19"/>
        <v>-133</v>
      </c>
      <c r="L60" s="163">
        <f t="shared" si="20"/>
        <v>-638</v>
      </c>
      <c r="M60" s="164">
        <f t="shared" si="22"/>
        <v>1.663904400483597E-5</v>
      </c>
      <c r="N60" s="79"/>
    </row>
    <row r="61" spans="1:14" x14ac:dyDescent="0.25">
      <c r="A61" s="161" t="s">
        <v>144</v>
      </c>
      <c r="B61" s="162" t="s">
        <v>131</v>
      </c>
      <c r="C61" s="163">
        <v>1010</v>
      </c>
      <c r="D61" s="163">
        <v>1733</v>
      </c>
      <c r="E61" s="163">
        <v>1488</v>
      </c>
      <c r="F61" s="163">
        <v>258</v>
      </c>
      <c r="G61" s="163">
        <v>458</v>
      </c>
      <c r="H61" s="163">
        <v>387</v>
      </c>
      <c r="I61" s="164">
        <f t="shared" si="21"/>
        <v>-0.15502183406113534</v>
      </c>
      <c r="J61" s="165">
        <f t="shared" si="18"/>
        <v>-0.77668782458165031</v>
      </c>
      <c r="K61" s="163">
        <f t="shared" si="19"/>
        <v>-71</v>
      </c>
      <c r="L61" s="163">
        <f t="shared" si="20"/>
        <v>-1346</v>
      </c>
      <c r="M61" s="164">
        <f t="shared" si="22"/>
        <v>1.4309577844158935E-5</v>
      </c>
      <c r="N61" s="79"/>
    </row>
    <row r="62" spans="1:14" x14ac:dyDescent="0.25">
      <c r="A62" s="161" t="s">
        <v>145</v>
      </c>
      <c r="B62" s="168" t="s">
        <v>145</v>
      </c>
      <c r="C62" s="169">
        <f t="shared" ref="C62:H62" si="23">C54-SUM(C55:C61)</f>
        <v>30972</v>
      </c>
      <c r="D62" s="169">
        <f t="shared" si="23"/>
        <v>33111</v>
      </c>
      <c r="E62" s="169">
        <f t="shared" si="23"/>
        <v>12980</v>
      </c>
      <c r="F62" s="169">
        <f t="shared" si="23"/>
        <v>23942</v>
      </c>
      <c r="G62" s="169">
        <f t="shared" si="23"/>
        <v>24597</v>
      </c>
      <c r="H62" s="169">
        <f t="shared" si="23"/>
        <v>30906</v>
      </c>
      <c r="I62" s="170">
        <f t="shared" si="21"/>
        <v>0.256494694474936</v>
      </c>
      <c r="J62" s="171">
        <f t="shared" si="18"/>
        <v>-6.6594183201957091E-2</v>
      </c>
      <c r="K62" s="169">
        <f>H62-G62</f>
        <v>6309</v>
      </c>
      <c r="L62" s="169">
        <f t="shared" si="20"/>
        <v>-2205</v>
      </c>
      <c r="M62" s="170">
        <f t="shared" si="22"/>
        <v>1.1427695422521345E-3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672922</v>
      </c>
      <c r="D64" s="176">
        <v>630914</v>
      </c>
      <c r="E64" s="176">
        <v>195183</v>
      </c>
      <c r="F64" s="176">
        <v>728683</v>
      </c>
      <c r="G64" s="176">
        <v>789742</v>
      </c>
      <c r="H64" s="176">
        <v>1039569</v>
      </c>
      <c r="I64" s="177">
        <f>IFERROR(H64/G64-1,"-")</f>
        <v>0.31634001990523486</v>
      </c>
      <c r="J64" s="177">
        <f>IFERROR(H64/D64-1,"-")</f>
        <v>0.64771902351192079</v>
      </c>
      <c r="K64" s="176">
        <f>H64-G64</f>
        <v>249827</v>
      </c>
      <c r="L64" s="176">
        <f>H64-D64</f>
        <v>408655</v>
      </c>
      <c r="M64" s="177">
        <f>H64/H$8</f>
        <v>3.8438742971251834E-2</v>
      </c>
      <c r="N64" s="79"/>
    </row>
    <row r="65" spans="1:14" x14ac:dyDescent="0.25">
      <c r="A65" s="161" t="s">
        <v>96</v>
      </c>
      <c r="B65" s="157" t="s">
        <v>97</v>
      </c>
      <c r="C65" s="158">
        <v>119952</v>
      </c>
      <c r="D65" s="158">
        <v>128307</v>
      </c>
      <c r="E65" s="158">
        <v>56889</v>
      </c>
      <c r="F65" s="158">
        <v>105850</v>
      </c>
      <c r="G65" s="158">
        <v>140500</v>
      </c>
      <c r="H65" s="158">
        <v>206949</v>
      </c>
      <c r="I65" s="159">
        <f>IFERROR(H65/G65-1,"-")</f>
        <v>0.47294661921708192</v>
      </c>
      <c r="J65" s="160">
        <f t="shared" ref="J65:J76" si="24">IFERROR(H65/D65-1,"-")</f>
        <v>0.61292057331244587</v>
      </c>
      <c r="K65" s="158">
        <f t="shared" ref="K65:K75" si="25">H65-G65</f>
        <v>66449</v>
      </c>
      <c r="L65" s="158">
        <f t="shared" ref="L65:L76" si="26">H65-D65</f>
        <v>78642</v>
      </c>
      <c r="M65" s="159">
        <f>H65/H$8</f>
        <v>7.6520744839039985E-3</v>
      </c>
      <c r="N65" s="79"/>
    </row>
    <row r="66" spans="1:14" x14ac:dyDescent="0.25">
      <c r="A66" s="161" t="s">
        <v>103</v>
      </c>
      <c r="B66" s="162" t="s">
        <v>103</v>
      </c>
      <c r="C66" s="163">
        <v>60393</v>
      </c>
      <c r="D66" s="163">
        <v>55767</v>
      </c>
      <c r="E66" s="163">
        <v>17826</v>
      </c>
      <c r="F66" s="163">
        <v>70658</v>
      </c>
      <c r="G66" s="163">
        <v>80295</v>
      </c>
      <c r="H66" s="163">
        <v>103269</v>
      </c>
      <c r="I66" s="164">
        <f>IFERROR(H66/G66-1,"-")</f>
        <v>0.28611993274799175</v>
      </c>
      <c r="J66" s="165">
        <f t="shared" si="24"/>
        <v>0.85179407176287047</v>
      </c>
      <c r="K66" s="163">
        <f t="shared" si="25"/>
        <v>22974</v>
      </c>
      <c r="L66" s="163">
        <f t="shared" si="26"/>
        <v>47502</v>
      </c>
      <c r="M66" s="164">
        <f>H66/H$8</f>
        <v>3.8184387451897909E-3</v>
      </c>
      <c r="N66" s="79"/>
    </row>
    <row r="67" spans="1:14" x14ac:dyDescent="0.25">
      <c r="A67" s="161" t="s">
        <v>100</v>
      </c>
      <c r="B67" s="162" t="s">
        <v>100</v>
      </c>
      <c r="C67" s="163">
        <v>59559</v>
      </c>
      <c r="D67" s="163">
        <v>72540</v>
      </c>
      <c r="E67" s="163">
        <v>39063</v>
      </c>
      <c r="F67" s="163">
        <v>35192</v>
      </c>
      <c r="G67" s="163">
        <v>60205</v>
      </c>
      <c r="H67" s="163">
        <v>103680</v>
      </c>
      <c r="I67" s="164">
        <f>IFERROR(H67/G67-1,"-")</f>
        <v>0.72211610331367826</v>
      </c>
      <c r="J67" s="165">
        <f t="shared" si="24"/>
        <v>0.42928039702233245</v>
      </c>
      <c r="K67" s="163">
        <f t="shared" si="25"/>
        <v>43475</v>
      </c>
      <c r="L67" s="163">
        <f t="shared" si="26"/>
        <v>31140</v>
      </c>
      <c r="M67" s="164">
        <f>H67/H$8</f>
        <v>3.833635738714208E-3</v>
      </c>
      <c r="N67" s="79"/>
    </row>
    <row r="68" spans="1:14" x14ac:dyDescent="0.25">
      <c r="A68" s="161"/>
      <c r="B68" s="157" t="s">
        <v>107</v>
      </c>
      <c r="C68" s="158">
        <v>552970</v>
      </c>
      <c r="D68" s="158">
        <v>502607</v>
      </c>
      <c r="E68" s="158">
        <v>138294</v>
      </c>
      <c r="F68" s="158">
        <v>622833</v>
      </c>
      <c r="G68" s="158">
        <v>649242</v>
      </c>
      <c r="H68" s="158">
        <v>832620</v>
      </c>
      <c r="I68" s="159">
        <f>IFERROR(H68/G68-1,"-")</f>
        <v>0.28244937943016635</v>
      </c>
      <c r="J68" s="160">
        <f t="shared" si="24"/>
        <v>0.65660247469693012</v>
      </c>
      <c r="K68" s="158">
        <f t="shared" si="25"/>
        <v>183378</v>
      </c>
      <c r="L68" s="158">
        <f t="shared" si="26"/>
        <v>330013</v>
      </c>
      <c r="M68" s="159">
        <f>H68/H$8</f>
        <v>3.0786668487347839E-2</v>
      </c>
      <c r="N68" s="79"/>
    </row>
    <row r="69" spans="1:14" s="56" customFormat="1" x14ac:dyDescent="0.25">
      <c r="A69" s="161"/>
      <c r="B69" s="162" t="s">
        <v>110</v>
      </c>
      <c r="C69" s="163">
        <v>251478</v>
      </c>
      <c r="D69" s="163">
        <v>217254</v>
      </c>
      <c r="E69" s="163">
        <v>50022</v>
      </c>
      <c r="F69" s="163">
        <v>299464</v>
      </c>
      <c r="G69" s="163">
        <v>244920</v>
      </c>
      <c r="H69" s="163">
        <v>355629</v>
      </c>
      <c r="I69" s="164">
        <f t="shared" ref="I69:I76" si="27">IFERROR(H69/G69-1,"-")</f>
        <v>0.45202106810387055</v>
      </c>
      <c r="J69" s="165">
        <f t="shared" si="24"/>
        <v>0.63692728327211467</v>
      </c>
      <c r="K69" s="163">
        <f t="shared" si="25"/>
        <v>110709</v>
      </c>
      <c r="L69" s="163">
        <f t="shared" si="26"/>
        <v>138375</v>
      </c>
      <c r="M69" s="164">
        <f t="shared" ref="M69:M76" si="28">H69/H$8</f>
        <v>1.3149614623101803E-2</v>
      </c>
      <c r="N69" s="166"/>
    </row>
    <row r="70" spans="1:14" s="56" customFormat="1" x14ac:dyDescent="0.25">
      <c r="A70" s="161"/>
      <c r="B70" s="162" t="s">
        <v>113</v>
      </c>
      <c r="C70" s="163">
        <v>83145</v>
      </c>
      <c r="D70" s="163">
        <v>66937</v>
      </c>
      <c r="E70" s="163">
        <v>20686</v>
      </c>
      <c r="F70" s="163">
        <v>43033</v>
      </c>
      <c r="G70" s="163">
        <v>55732</v>
      </c>
      <c r="H70" s="163">
        <v>51511</v>
      </c>
      <c r="I70" s="164">
        <f t="shared" si="27"/>
        <v>-7.5737457833919497E-2</v>
      </c>
      <c r="J70" s="165">
        <f t="shared" si="24"/>
        <v>-0.23045550293559613</v>
      </c>
      <c r="K70" s="163">
        <f t="shared" si="25"/>
        <v>-4221</v>
      </c>
      <c r="L70" s="163">
        <f t="shared" si="26"/>
        <v>-15426</v>
      </c>
      <c r="M70" s="164">
        <f t="shared" si="28"/>
        <v>1.9046528794069016E-3</v>
      </c>
      <c r="N70" s="166"/>
    </row>
    <row r="71" spans="1:14" x14ac:dyDescent="0.25">
      <c r="A71" s="161"/>
      <c r="B71" s="162" t="s">
        <v>116</v>
      </c>
      <c r="C71" s="163">
        <v>35407</v>
      </c>
      <c r="D71" s="163">
        <v>56301</v>
      </c>
      <c r="E71" s="163">
        <v>16601</v>
      </c>
      <c r="F71" s="163">
        <v>80284</v>
      </c>
      <c r="G71" s="163">
        <v>77308</v>
      </c>
      <c r="H71" s="163">
        <v>97520</v>
      </c>
      <c r="I71" s="164">
        <f t="shared" si="27"/>
        <v>0.26144771563098246</v>
      </c>
      <c r="J71" s="165">
        <f t="shared" si="24"/>
        <v>0.73211843484129946</v>
      </c>
      <c r="K71" s="163">
        <f t="shared" si="25"/>
        <v>20212</v>
      </c>
      <c r="L71" s="163">
        <f t="shared" si="26"/>
        <v>41219</v>
      </c>
      <c r="M71" s="164">
        <f t="shared" si="28"/>
        <v>3.6058657141146756E-3</v>
      </c>
      <c r="N71" s="79"/>
    </row>
    <row r="72" spans="1:14" x14ac:dyDescent="0.25">
      <c r="A72" s="161"/>
      <c r="B72" s="162" t="s">
        <v>123</v>
      </c>
      <c r="C72" s="163">
        <v>12516</v>
      </c>
      <c r="D72" s="163">
        <v>8844</v>
      </c>
      <c r="E72" s="163">
        <v>1561</v>
      </c>
      <c r="F72" s="163">
        <v>17485</v>
      </c>
      <c r="G72" s="163">
        <v>19544</v>
      </c>
      <c r="H72" s="163">
        <v>34657</v>
      </c>
      <c r="I72" s="164">
        <f t="shared" si="27"/>
        <v>0.7732808022922637</v>
      </c>
      <c r="J72" s="165">
        <f t="shared" si="24"/>
        <v>2.9187019448213478</v>
      </c>
      <c r="K72" s="163">
        <f t="shared" si="25"/>
        <v>15113</v>
      </c>
      <c r="L72" s="163">
        <f t="shared" si="26"/>
        <v>25813</v>
      </c>
      <c r="M72" s="164">
        <f t="shared" si="28"/>
        <v>1.2814652179457785E-3</v>
      </c>
      <c r="N72" s="79"/>
    </row>
    <row r="73" spans="1:14" x14ac:dyDescent="0.25">
      <c r="A73" s="161"/>
      <c r="B73" s="162" t="s">
        <v>119</v>
      </c>
      <c r="C73" s="163">
        <v>13817</v>
      </c>
      <c r="D73" s="163">
        <v>10144</v>
      </c>
      <c r="E73" s="163">
        <v>5257</v>
      </c>
      <c r="F73" s="163">
        <v>18083</v>
      </c>
      <c r="G73" s="163">
        <v>14195</v>
      </c>
      <c r="H73" s="163">
        <v>21106</v>
      </c>
      <c r="I73" s="164">
        <f t="shared" si="27"/>
        <v>0.4868615709756956</v>
      </c>
      <c r="J73" s="165">
        <f t="shared" si="24"/>
        <v>1.0806388012618298</v>
      </c>
      <c r="K73" s="163">
        <f t="shared" si="25"/>
        <v>6911</v>
      </c>
      <c r="L73" s="163">
        <f t="shared" si="26"/>
        <v>10962</v>
      </c>
      <c r="M73" s="164">
        <f t="shared" si="28"/>
        <v>7.8040813948015118E-4</v>
      </c>
      <c r="N73" s="79"/>
    </row>
    <row r="74" spans="1:14" x14ac:dyDescent="0.25">
      <c r="A74" s="161"/>
      <c r="B74" s="162" t="s">
        <v>128</v>
      </c>
      <c r="C74" s="163">
        <v>6948</v>
      </c>
      <c r="D74" s="163">
        <v>9010</v>
      </c>
      <c r="E74" s="163">
        <v>5452</v>
      </c>
      <c r="F74" s="163">
        <v>7866</v>
      </c>
      <c r="G74" s="163">
        <v>23161</v>
      </c>
      <c r="H74" s="163">
        <v>17511</v>
      </c>
      <c r="I74" s="164">
        <f t="shared" si="27"/>
        <v>-0.24394456197918912</v>
      </c>
      <c r="J74" s="165">
        <f t="shared" si="24"/>
        <v>0.94350721420643735</v>
      </c>
      <c r="K74" s="163">
        <f t="shared" si="25"/>
        <v>-5650</v>
      </c>
      <c r="L74" s="163">
        <f t="shared" si="26"/>
        <v>8501</v>
      </c>
      <c r="M74" s="164">
        <f t="shared" si="28"/>
        <v>6.4748066570818376E-4</v>
      </c>
      <c r="N74" s="79"/>
    </row>
    <row r="75" spans="1:14" x14ac:dyDescent="0.25">
      <c r="A75" s="161" t="s">
        <v>144</v>
      </c>
      <c r="B75" s="162" t="s">
        <v>131</v>
      </c>
      <c r="C75" s="163">
        <v>10226</v>
      </c>
      <c r="D75" s="163">
        <v>7321</v>
      </c>
      <c r="E75" s="163">
        <v>4548</v>
      </c>
      <c r="F75" s="163">
        <v>2796</v>
      </c>
      <c r="G75" s="163">
        <v>6974</v>
      </c>
      <c r="H75" s="163">
        <v>12214</v>
      </c>
      <c r="I75" s="164">
        <f t="shared" si="27"/>
        <v>0.75136220246630336</v>
      </c>
      <c r="J75" s="165">
        <f t="shared" si="24"/>
        <v>0.66835131812593906</v>
      </c>
      <c r="K75" s="163">
        <f t="shared" si="25"/>
        <v>5240</v>
      </c>
      <c r="L75" s="163">
        <f t="shared" si="26"/>
        <v>4893</v>
      </c>
      <c r="M75" s="164">
        <f t="shared" si="28"/>
        <v>4.5162062994459233E-4</v>
      </c>
      <c r="N75" s="79"/>
    </row>
    <row r="76" spans="1:14" x14ac:dyDescent="0.25">
      <c r="A76" s="161" t="s">
        <v>145</v>
      </c>
      <c r="B76" s="168" t="s">
        <v>145</v>
      </c>
      <c r="C76" s="169">
        <f t="shared" ref="C76:H76" si="29">C68-SUM(C69:C75)</f>
        <v>139433</v>
      </c>
      <c r="D76" s="169">
        <f t="shared" si="29"/>
        <v>126796</v>
      </c>
      <c r="E76" s="169">
        <f t="shared" si="29"/>
        <v>34167</v>
      </c>
      <c r="F76" s="169">
        <f t="shared" si="29"/>
        <v>153822</v>
      </c>
      <c r="G76" s="169">
        <f t="shared" si="29"/>
        <v>207408</v>
      </c>
      <c r="H76" s="169">
        <f t="shared" si="29"/>
        <v>242472</v>
      </c>
      <c r="I76" s="170">
        <f t="shared" si="27"/>
        <v>0.16905808840546177</v>
      </c>
      <c r="J76" s="171">
        <f t="shared" si="24"/>
        <v>0.9123000725574939</v>
      </c>
      <c r="K76" s="169">
        <f>H76-G76</f>
        <v>35064</v>
      </c>
      <c r="L76" s="169">
        <f t="shared" si="26"/>
        <v>115676</v>
      </c>
      <c r="M76" s="170">
        <f t="shared" si="28"/>
        <v>8.9655606176457497E-3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4402987</v>
      </c>
      <c r="D78" s="176">
        <v>4147957</v>
      </c>
      <c r="E78" s="176">
        <v>1338661</v>
      </c>
      <c r="F78" s="176">
        <v>3164473</v>
      </c>
      <c r="G78" s="176">
        <v>3797412</v>
      </c>
      <c r="H78" s="176">
        <v>4309024</v>
      </c>
      <c r="I78" s="177">
        <f>IFERROR(H78/G78-1,"-")</f>
        <v>0.13472649267448467</v>
      </c>
      <c r="J78" s="177">
        <f>IFERROR(H78/D78-1,"-")</f>
        <v>3.8830441106308511E-2</v>
      </c>
      <c r="K78" s="176">
        <f>H78-G78</f>
        <v>511612</v>
      </c>
      <c r="L78" s="176">
        <f>H78-D78</f>
        <v>161067</v>
      </c>
      <c r="M78" s="177">
        <f>H78/H$8</f>
        <v>0.1593289776753207</v>
      </c>
      <c r="N78" s="79"/>
    </row>
    <row r="79" spans="1:14" x14ac:dyDescent="0.25">
      <c r="A79" s="161" t="s">
        <v>96</v>
      </c>
      <c r="B79" s="157" t="s">
        <v>97</v>
      </c>
      <c r="C79" s="158">
        <v>1578338</v>
      </c>
      <c r="D79" s="158">
        <v>1507802</v>
      </c>
      <c r="E79" s="158">
        <v>371015</v>
      </c>
      <c r="F79" s="158">
        <v>1298150</v>
      </c>
      <c r="G79" s="158">
        <v>1358012</v>
      </c>
      <c r="H79" s="158">
        <v>1351953</v>
      </c>
      <c r="I79" s="159">
        <f>IFERROR(H79/G79-1,"-")</f>
        <v>-4.4616689690518685E-3</v>
      </c>
      <c r="J79" s="160">
        <f t="shared" ref="J79:J90" si="30">IFERROR(H79/D79-1,"-")</f>
        <v>-0.10336171460178456</v>
      </c>
      <c r="K79" s="158">
        <f t="shared" ref="K79:K89" si="31">H79-G79</f>
        <v>-6059</v>
      </c>
      <c r="L79" s="158">
        <f t="shared" ref="L79:L90" si="32">H79-D79</f>
        <v>-155849</v>
      </c>
      <c r="M79" s="159">
        <f>H79/H$8</f>
        <v>4.9989345465488902E-2</v>
      </c>
      <c r="N79" s="79"/>
    </row>
    <row r="80" spans="1:14" x14ac:dyDescent="0.25">
      <c r="A80" s="161" t="s">
        <v>103</v>
      </c>
      <c r="B80" s="162" t="s">
        <v>103</v>
      </c>
      <c r="C80" s="163">
        <v>271266</v>
      </c>
      <c r="D80" s="163">
        <v>167866</v>
      </c>
      <c r="E80" s="163">
        <v>41775</v>
      </c>
      <c r="F80" s="163">
        <v>192946</v>
      </c>
      <c r="G80" s="163">
        <v>217002</v>
      </c>
      <c r="H80" s="163">
        <v>232668</v>
      </c>
      <c r="I80" s="164">
        <f>IFERROR(H80/G80-1,"-")</f>
        <v>7.2192883014903009E-2</v>
      </c>
      <c r="J80" s="165">
        <f t="shared" si="30"/>
        <v>0.38603409862628535</v>
      </c>
      <c r="K80" s="163">
        <f t="shared" si="31"/>
        <v>15666</v>
      </c>
      <c r="L80" s="163">
        <f t="shared" si="32"/>
        <v>64802</v>
      </c>
      <c r="M80" s="164">
        <f>H80/H$8</f>
        <v>8.6030513122603916E-3</v>
      </c>
      <c r="N80" s="79"/>
    </row>
    <row r="81" spans="1:14" x14ac:dyDescent="0.25">
      <c r="A81" s="161" t="s">
        <v>100</v>
      </c>
      <c r="B81" s="162" t="s">
        <v>100</v>
      </c>
      <c r="C81" s="163">
        <v>1307072</v>
      </c>
      <c r="D81" s="163">
        <v>1339936</v>
      </c>
      <c r="E81" s="163">
        <v>329240</v>
      </c>
      <c r="F81" s="163">
        <v>1105204</v>
      </c>
      <c r="G81" s="163">
        <v>1141010</v>
      </c>
      <c r="H81" s="163">
        <v>1119285</v>
      </c>
      <c r="I81" s="164">
        <f>IFERROR(H81/G81-1,"-")</f>
        <v>-1.904014864023984E-2</v>
      </c>
      <c r="J81" s="165">
        <f t="shared" si="30"/>
        <v>-0.16467279034222526</v>
      </c>
      <c r="K81" s="163">
        <f t="shared" si="31"/>
        <v>-21725</v>
      </c>
      <c r="L81" s="163">
        <f t="shared" si="32"/>
        <v>-220651</v>
      </c>
      <c r="M81" s="164">
        <f>H81/H$8</f>
        <v>4.138629415322851E-2</v>
      </c>
      <c r="N81" s="79"/>
    </row>
    <row r="82" spans="1:14" x14ac:dyDescent="0.25">
      <c r="A82" s="161"/>
      <c r="B82" s="157" t="s">
        <v>107</v>
      </c>
      <c r="C82" s="158">
        <v>2824649</v>
      </c>
      <c r="D82" s="158">
        <v>2640155</v>
      </c>
      <c r="E82" s="158">
        <v>967646</v>
      </c>
      <c r="F82" s="158">
        <v>1866323</v>
      </c>
      <c r="G82" s="158">
        <v>2439400</v>
      </c>
      <c r="H82" s="158">
        <v>2957071</v>
      </c>
      <c r="I82" s="159">
        <f>IFERROR(H82/G82-1,"-")</f>
        <v>0.21221242928589001</v>
      </c>
      <c r="J82" s="160">
        <f t="shared" si="30"/>
        <v>0.1200368917733996</v>
      </c>
      <c r="K82" s="158">
        <f t="shared" si="31"/>
        <v>517671</v>
      </c>
      <c r="L82" s="158">
        <f t="shared" si="32"/>
        <v>316916</v>
      </c>
      <c r="M82" s="159">
        <f>H82/H$8</f>
        <v>0.10933963220983181</v>
      </c>
      <c r="N82" s="79"/>
    </row>
    <row r="83" spans="1:14" s="56" customFormat="1" x14ac:dyDescent="0.25">
      <c r="A83" s="161"/>
      <c r="B83" s="162" t="s">
        <v>110</v>
      </c>
      <c r="C83" s="163">
        <v>372575</v>
      </c>
      <c r="D83" s="163">
        <v>422147</v>
      </c>
      <c r="E83" s="163">
        <v>140598</v>
      </c>
      <c r="F83" s="163">
        <v>362744</v>
      </c>
      <c r="G83" s="163">
        <v>476707</v>
      </c>
      <c r="H83" s="163">
        <v>584844</v>
      </c>
      <c r="I83" s="164">
        <f t="shared" ref="I83:I90" si="33">IFERROR(H83/G83-1,"-")</f>
        <v>0.22684164486781189</v>
      </c>
      <c r="J83" s="165">
        <f t="shared" si="30"/>
        <v>0.38540366270517135</v>
      </c>
      <c r="K83" s="163">
        <f t="shared" si="31"/>
        <v>108137</v>
      </c>
      <c r="L83" s="163">
        <f t="shared" si="32"/>
        <v>162697</v>
      </c>
      <c r="M83" s="164">
        <f t="shared" ref="M83:M90" si="34">H83/H$8</f>
        <v>2.1624989004365085E-2</v>
      </c>
      <c r="N83" s="166"/>
    </row>
    <row r="84" spans="1:14" s="56" customFormat="1" x14ac:dyDescent="0.25">
      <c r="A84" s="161"/>
      <c r="B84" s="162" t="s">
        <v>113</v>
      </c>
      <c r="C84" s="163">
        <v>1366159</v>
      </c>
      <c r="D84" s="163">
        <v>1148483</v>
      </c>
      <c r="E84" s="163">
        <v>406865</v>
      </c>
      <c r="F84" s="163">
        <v>689086</v>
      </c>
      <c r="G84" s="163">
        <v>832824</v>
      </c>
      <c r="H84" s="163">
        <v>975376</v>
      </c>
      <c r="I84" s="164">
        <f t="shared" si="33"/>
        <v>0.17116701728096206</v>
      </c>
      <c r="J84" s="165">
        <f t="shared" si="30"/>
        <v>-0.15072665420384979</v>
      </c>
      <c r="K84" s="163">
        <f t="shared" si="31"/>
        <v>142552</v>
      </c>
      <c r="L84" s="163">
        <f t="shared" si="32"/>
        <v>-173107</v>
      </c>
      <c r="M84" s="164">
        <f t="shared" si="34"/>
        <v>3.6065164856135312E-2</v>
      </c>
      <c r="N84" s="166"/>
    </row>
    <row r="85" spans="1:14" x14ac:dyDescent="0.25">
      <c r="A85" s="161"/>
      <c r="B85" s="162" t="s">
        <v>116</v>
      </c>
      <c r="C85" s="163">
        <v>123889</v>
      </c>
      <c r="D85" s="163">
        <v>135749</v>
      </c>
      <c r="E85" s="163">
        <v>41361</v>
      </c>
      <c r="F85" s="163">
        <v>133627</v>
      </c>
      <c r="G85" s="163">
        <v>199415</v>
      </c>
      <c r="H85" s="163">
        <v>297137</v>
      </c>
      <c r="I85" s="164">
        <f t="shared" si="33"/>
        <v>0.49004337687736621</v>
      </c>
      <c r="J85" s="165">
        <f t="shared" si="30"/>
        <v>1.1888706362477808</v>
      </c>
      <c r="K85" s="163">
        <f t="shared" si="31"/>
        <v>97722</v>
      </c>
      <c r="L85" s="163">
        <f t="shared" si="32"/>
        <v>161388</v>
      </c>
      <c r="M85" s="164">
        <f t="shared" si="34"/>
        <v>1.098683470769988E-2</v>
      </c>
      <c r="N85" s="79"/>
    </row>
    <row r="86" spans="1:14" x14ac:dyDescent="0.25">
      <c r="A86" s="161"/>
      <c r="B86" s="162" t="s">
        <v>123</v>
      </c>
      <c r="C86" s="163">
        <v>80774</v>
      </c>
      <c r="D86" s="163">
        <v>60208</v>
      </c>
      <c r="E86" s="163">
        <v>12762</v>
      </c>
      <c r="F86" s="163">
        <v>55181</v>
      </c>
      <c r="G86" s="163">
        <v>65462</v>
      </c>
      <c r="H86" s="163">
        <v>98245</v>
      </c>
      <c r="I86" s="164">
        <f t="shared" si="33"/>
        <v>0.50079435397635264</v>
      </c>
      <c r="J86" s="165">
        <f t="shared" si="30"/>
        <v>0.6317598990167419</v>
      </c>
      <c r="K86" s="163">
        <f t="shared" si="31"/>
        <v>32783</v>
      </c>
      <c r="L86" s="163">
        <f t="shared" si="32"/>
        <v>38037</v>
      </c>
      <c r="M86" s="164">
        <f t="shared" si="34"/>
        <v>3.6326730627891336E-3</v>
      </c>
      <c r="N86" s="79"/>
    </row>
    <row r="87" spans="1:14" x14ac:dyDescent="0.25">
      <c r="A87" s="161"/>
      <c r="B87" s="162" t="s">
        <v>119</v>
      </c>
      <c r="C87" s="163">
        <v>44833</v>
      </c>
      <c r="D87" s="163">
        <v>37804</v>
      </c>
      <c r="E87" s="163">
        <v>12354</v>
      </c>
      <c r="F87" s="163">
        <v>24540</v>
      </c>
      <c r="G87" s="163">
        <v>33952</v>
      </c>
      <c r="H87" s="163">
        <v>43900</v>
      </c>
      <c r="I87" s="164">
        <f t="shared" si="33"/>
        <v>0.2930018850141376</v>
      </c>
      <c r="J87" s="165">
        <f t="shared" si="30"/>
        <v>0.16125277748386413</v>
      </c>
      <c r="K87" s="163">
        <f t="shared" si="31"/>
        <v>9948</v>
      </c>
      <c r="L87" s="163">
        <f t="shared" si="32"/>
        <v>6096</v>
      </c>
      <c r="M87" s="164">
        <f t="shared" si="34"/>
        <v>1.6232311818051093E-3</v>
      </c>
      <c r="N87" s="79"/>
    </row>
    <row r="88" spans="1:14" x14ac:dyDescent="0.25">
      <c r="A88" s="161"/>
      <c r="B88" s="162" t="s">
        <v>128</v>
      </c>
      <c r="C88" s="163">
        <v>44058</v>
      </c>
      <c r="D88" s="163">
        <v>50185</v>
      </c>
      <c r="E88" s="163">
        <v>30296</v>
      </c>
      <c r="F88" s="163">
        <v>35518</v>
      </c>
      <c r="G88" s="163">
        <v>50535</v>
      </c>
      <c r="H88" s="163">
        <v>46488</v>
      </c>
      <c r="I88" s="164">
        <f t="shared" si="33"/>
        <v>-8.0083110715345796E-2</v>
      </c>
      <c r="J88" s="165">
        <f t="shared" si="30"/>
        <v>-7.3667430507123655E-2</v>
      </c>
      <c r="K88" s="163">
        <f t="shared" si="31"/>
        <v>-4047</v>
      </c>
      <c r="L88" s="163">
        <f t="shared" si="32"/>
        <v>-3697</v>
      </c>
      <c r="M88" s="164">
        <f t="shared" si="34"/>
        <v>1.7189241726595882E-3</v>
      </c>
      <c r="N88" s="79"/>
    </row>
    <row r="89" spans="1:14" x14ac:dyDescent="0.25">
      <c r="A89" s="161" t="s">
        <v>144</v>
      </c>
      <c r="B89" s="162" t="s">
        <v>131</v>
      </c>
      <c r="C89" s="163">
        <v>80980</v>
      </c>
      <c r="D89" s="163">
        <v>65355</v>
      </c>
      <c r="E89" s="163">
        <v>48839</v>
      </c>
      <c r="F89" s="163">
        <v>29720</v>
      </c>
      <c r="G89" s="163">
        <v>49558</v>
      </c>
      <c r="H89" s="163">
        <v>53306</v>
      </c>
      <c r="I89" s="164">
        <f t="shared" si="33"/>
        <v>7.562855643892008E-2</v>
      </c>
      <c r="J89" s="165">
        <f t="shared" si="30"/>
        <v>-0.18436232881952419</v>
      </c>
      <c r="K89" s="163">
        <f t="shared" si="31"/>
        <v>3748</v>
      </c>
      <c r="L89" s="163">
        <f t="shared" si="32"/>
        <v>-12049</v>
      </c>
      <c r="M89" s="164">
        <f t="shared" si="34"/>
        <v>1.9710241771595249E-3</v>
      </c>
      <c r="N89" s="79"/>
    </row>
    <row r="90" spans="1:14" x14ac:dyDescent="0.25">
      <c r="A90" s="161" t="s">
        <v>145</v>
      </c>
      <c r="B90" s="168" t="s">
        <v>145</v>
      </c>
      <c r="C90" s="169">
        <f t="shared" ref="C90:H90" si="35">C82-SUM(C83:C89)</f>
        <v>711381</v>
      </c>
      <c r="D90" s="169">
        <f t="shared" si="35"/>
        <v>720224</v>
      </c>
      <c r="E90" s="169">
        <f t="shared" si="35"/>
        <v>274571</v>
      </c>
      <c r="F90" s="169">
        <f t="shared" si="35"/>
        <v>535907</v>
      </c>
      <c r="G90" s="169">
        <f t="shared" si="35"/>
        <v>730947</v>
      </c>
      <c r="H90" s="169">
        <f t="shared" si="35"/>
        <v>857775</v>
      </c>
      <c r="I90" s="170">
        <f t="shared" si="33"/>
        <v>0.17351189621135332</v>
      </c>
      <c r="J90" s="171">
        <f t="shared" si="30"/>
        <v>0.19098363842360144</v>
      </c>
      <c r="K90" s="169">
        <f>H90-G90</f>
        <v>126828</v>
      </c>
      <c r="L90" s="169">
        <f t="shared" si="32"/>
        <v>137551</v>
      </c>
      <c r="M90" s="170">
        <f t="shared" si="34"/>
        <v>3.1716791047218168E-2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101524</v>
      </c>
      <c r="D92" s="176">
        <v>98308</v>
      </c>
      <c r="E92" s="176">
        <v>44367</v>
      </c>
      <c r="F92" s="176">
        <v>100995</v>
      </c>
      <c r="G92" s="176">
        <v>112147</v>
      </c>
      <c r="H92" s="176">
        <v>111822</v>
      </c>
      <c r="I92" s="177">
        <f>IFERROR(H92/G92-1,"-")</f>
        <v>-2.8979821127627092E-3</v>
      </c>
      <c r="J92" s="177">
        <f>IFERROR(H92/D92-1,"-")</f>
        <v>0.13746592342433983</v>
      </c>
      <c r="K92" s="176">
        <f>H92-G92</f>
        <v>-325</v>
      </c>
      <c r="L92" s="176">
        <f>H92-D92</f>
        <v>13514</v>
      </c>
      <c r="M92" s="177">
        <f>H92/H$8</f>
        <v>4.1346915082417068E-3</v>
      </c>
      <c r="N92" s="79"/>
    </row>
    <row r="93" spans="1:14" x14ac:dyDescent="0.25">
      <c r="A93" s="161" t="s">
        <v>96</v>
      </c>
      <c r="B93" s="157" t="s">
        <v>97</v>
      </c>
      <c r="C93" s="158">
        <v>52641</v>
      </c>
      <c r="D93" s="158">
        <v>53495</v>
      </c>
      <c r="E93" s="158">
        <v>21472</v>
      </c>
      <c r="F93" s="158">
        <v>53443</v>
      </c>
      <c r="G93" s="158">
        <v>57667</v>
      </c>
      <c r="H93" s="158">
        <v>51706</v>
      </c>
      <c r="I93" s="159">
        <f>IFERROR(H93/G93-1,"-")</f>
        <v>-0.10336934468586889</v>
      </c>
      <c r="J93" s="160">
        <f t="shared" ref="J93:J104" si="36">IFERROR(H93/D93-1,"-")</f>
        <v>-3.3442377792317068E-2</v>
      </c>
      <c r="K93" s="158">
        <f t="shared" ref="K93:K103" si="37">H93-G93</f>
        <v>-5961</v>
      </c>
      <c r="L93" s="158">
        <f t="shared" ref="L93:L104" si="38">H93-D93</f>
        <v>-1789</v>
      </c>
      <c r="M93" s="159">
        <f>H93/H$8</f>
        <v>1.9118631318089973E-3</v>
      </c>
      <c r="N93" s="79"/>
    </row>
    <row r="94" spans="1:14" x14ac:dyDescent="0.25">
      <c r="A94" s="161" t="s">
        <v>103</v>
      </c>
      <c r="B94" s="162" t="s">
        <v>103</v>
      </c>
      <c r="C94" s="163">
        <v>22573</v>
      </c>
      <c r="D94" s="163">
        <v>22522</v>
      </c>
      <c r="E94" s="163">
        <v>10036</v>
      </c>
      <c r="F94" s="163">
        <v>22783</v>
      </c>
      <c r="G94" s="163">
        <v>15570</v>
      </c>
      <c r="H94" s="163">
        <v>14648</v>
      </c>
      <c r="I94" s="164">
        <f>IFERROR(H94/G94-1,"-")</f>
        <v>-5.9216441875401427E-2</v>
      </c>
      <c r="J94" s="165">
        <f t="shared" si="36"/>
        <v>-0.34961371103809613</v>
      </c>
      <c r="K94" s="163">
        <f t="shared" si="37"/>
        <v>-922</v>
      </c>
      <c r="L94" s="163">
        <f t="shared" si="38"/>
        <v>-7874</v>
      </c>
      <c r="M94" s="164">
        <f>H94/H$8</f>
        <v>5.4161937018408295E-4</v>
      </c>
      <c r="N94" s="79"/>
    </row>
    <row r="95" spans="1:14" x14ac:dyDescent="0.25">
      <c r="A95" s="161" t="s">
        <v>100</v>
      </c>
      <c r="B95" s="162" t="s">
        <v>100</v>
      </c>
      <c r="C95" s="163">
        <v>30068</v>
      </c>
      <c r="D95" s="163">
        <v>30973</v>
      </c>
      <c r="E95" s="163">
        <v>11436</v>
      </c>
      <c r="F95" s="163">
        <v>30660</v>
      </c>
      <c r="G95" s="163">
        <v>42097</v>
      </c>
      <c r="H95" s="163">
        <v>37058</v>
      </c>
      <c r="I95" s="164">
        <f>IFERROR(H95/G95-1,"-")</f>
        <v>-0.11969974107418579</v>
      </c>
      <c r="J95" s="165">
        <f t="shared" si="36"/>
        <v>0.19646143415232631</v>
      </c>
      <c r="K95" s="163">
        <f t="shared" si="37"/>
        <v>-5039</v>
      </c>
      <c r="L95" s="163">
        <f t="shared" si="38"/>
        <v>6085</v>
      </c>
      <c r="M95" s="164">
        <f>H95/H$8</f>
        <v>1.3702437616249143E-3</v>
      </c>
      <c r="N95" s="79"/>
    </row>
    <row r="96" spans="1:14" x14ac:dyDescent="0.25">
      <c r="A96" s="161"/>
      <c r="B96" s="157" t="s">
        <v>107</v>
      </c>
      <c r="C96" s="158">
        <v>48883</v>
      </c>
      <c r="D96" s="158">
        <v>44813</v>
      </c>
      <c r="E96" s="158">
        <v>22895</v>
      </c>
      <c r="F96" s="158">
        <v>47552</v>
      </c>
      <c r="G96" s="158">
        <v>54480</v>
      </c>
      <c r="H96" s="158">
        <v>60116</v>
      </c>
      <c r="I96" s="159">
        <f>IFERROR(H96/G96-1,"-")</f>
        <v>0.10345080763582959</v>
      </c>
      <c r="J96" s="160">
        <f t="shared" si="36"/>
        <v>0.34148572958739654</v>
      </c>
      <c r="K96" s="158">
        <f t="shared" si="37"/>
        <v>5636</v>
      </c>
      <c r="L96" s="158">
        <f t="shared" si="38"/>
        <v>15303</v>
      </c>
      <c r="M96" s="159">
        <f>H96/H$8</f>
        <v>2.2228283764327097E-3</v>
      </c>
      <c r="N96" s="79"/>
    </row>
    <row r="97" spans="1:14" s="56" customFormat="1" x14ac:dyDescent="0.25">
      <c r="A97" s="161"/>
      <c r="B97" s="162" t="s">
        <v>110</v>
      </c>
      <c r="C97" s="163">
        <v>5327</v>
      </c>
      <c r="D97" s="163">
        <v>6238</v>
      </c>
      <c r="E97" s="163">
        <v>4549</v>
      </c>
      <c r="F97" s="163">
        <v>6678</v>
      </c>
      <c r="G97" s="163">
        <v>8437</v>
      </c>
      <c r="H97" s="163">
        <v>9512</v>
      </c>
      <c r="I97" s="164">
        <f t="shared" ref="I97:I104" si="39">IFERROR(H97/G97-1,"-")</f>
        <v>0.12741495792343249</v>
      </c>
      <c r="J97" s="165">
        <f t="shared" si="36"/>
        <v>0.52484770759858934</v>
      </c>
      <c r="K97" s="163">
        <f t="shared" si="37"/>
        <v>1075</v>
      </c>
      <c r="L97" s="163">
        <f t="shared" si="38"/>
        <v>3274</v>
      </c>
      <c r="M97" s="164">
        <f t="shared" ref="M97:M104" si="40">H97/H$8</f>
        <v>3.5171241460888836E-4</v>
      </c>
      <c r="N97" s="166"/>
    </row>
    <row r="98" spans="1:14" s="56" customFormat="1" x14ac:dyDescent="0.25">
      <c r="A98" s="161"/>
      <c r="B98" s="162" t="s">
        <v>113</v>
      </c>
      <c r="C98" s="163">
        <v>18232</v>
      </c>
      <c r="D98" s="163">
        <v>14224</v>
      </c>
      <c r="E98" s="163">
        <v>6846</v>
      </c>
      <c r="F98" s="163">
        <v>14680</v>
      </c>
      <c r="G98" s="163">
        <v>15937</v>
      </c>
      <c r="H98" s="163">
        <v>17843</v>
      </c>
      <c r="I98" s="164">
        <f t="shared" si="39"/>
        <v>0.11959590889125926</v>
      </c>
      <c r="J98" s="165">
        <f t="shared" si="36"/>
        <v>0.25442913385826782</v>
      </c>
      <c r="K98" s="163">
        <f t="shared" si="37"/>
        <v>1906</v>
      </c>
      <c r="L98" s="163">
        <f t="shared" si="38"/>
        <v>3619</v>
      </c>
      <c r="M98" s="164">
        <f t="shared" si="40"/>
        <v>6.597565826184183E-4</v>
      </c>
      <c r="N98" s="166"/>
    </row>
    <row r="99" spans="1:14" x14ac:dyDescent="0.25">
      <c r="A99" s="161"/>
      <c r="B99" s="162" t="s">
        <v>116</v>
      </c>
      <c r="C99" s="163">
        <v>6351</v>
      </c>
      <c r="D99" s="163">
        <v>6457</v>
      </c>
      <c r="E99" s="163">
        <v>3672</v>
      </c>
      <c r="F99" s="163">
        <v>6004</v>
      </c>
      <c r="G99" s="163">
        <v>6518</v>
      </c>
      <c r="H99" s="163">
        <v>7642</v>
      </c>
      <c r="I99" s="164">
        <f t="shared" si="39"/>
        <v>0.17244553544031915</v>
      </c>
      <c r="J99" s="165">
        <f t="shared" si="36"/>
        <v>0.1835217593309586</v>
      </c>
      <c r="K99" s="163">
        <f t="shared" si="37"/>
        <v>1124</v>
      </c>
      <c r="L99" s="163">
        <f t="shared" si="38"/>
        <v>1185</v>
      </c>
      <c r="M99" s="164">
        <f t="shared" si="40"/>
        <v>2.8256794285545886E-4</v>
      </c>
      <c r="N99" s="79"/>
    </row>
    <row r="100" spans="1:14" x14ac:dyDescent="0.25">
      <c r="A100" s="161"/>
      <c r="B100" s="162" t="s">
        <v>123</v>
      </c>
      <c r="C100" s="163">
        <v>1808</v>
      </c>
      <c r="D100" s="163">
        <v>1730</v>
      </c>
      <c r="E100" s="163">
        <v>864</v>
      </c>
      <c r="F100" s="163">
        <v>3436</v>
      </c>
      <c r="G100" s="163">
        <v>2670</v>
      </c>
      <c r="H100" s="163">
        <v>3162</v>
      </c>
      <c r="I100" s="164">
        <f t="shared" si="39"/>
        <v>0.18426966292134828</v>
      </c>
      <c r="J100" s="165">
        <f t="shared" si="36"/>
        <v>0.82774566473988442</v>
      </c>
      <c r="K100" s="163">
        <f t="shared" si="37"/>
        <v>492</v>
      </c>
      <c r="L100" s="163">
        <f t="shared" si="38"/>
        <v>1432</v>
      </c>
      <c r="M100" s="164">
        <f t="shared" si="40"/>
        <v>1.1691701587398077E-4</v>
      </c>
      <c r="N100" s="79"/>
    </row>
    <row r="101" spans="1:14" x14ac:dyDescent="0.25">
      <c r="A101" s="161"/>
      <c r="B101" s="162" t="s">
        <v>119</v>
      </c>
      <c r="C101" s="163">
        <v>1092</v>
      </c>
      <c r="D101" s="163">
        <v>1007</v>
      </c>
      <c r="E101" s="163">
        <v>500</v>
      </c>
      <c r="F101" s="163">
        <v>1540</v>
      </c>
      <c r="G101" s="163">
        <v>1223</v>
      </c>
      <c r="H101" s="163">
        <v>1693</v>
      </c>
      <c r="I101" s="164">
        <f t="shared" si="39"/>
        <v>0.3843008994276369</v>
      </c>
      <c r="J101" s="165">
        <f t="shared" si="36"/>
        <v>0.68123138033763664</v>
      </c>
      <c r="K101" s="163">
        <f t="shared" si="37"/>
        <v>470</v>
      </c>
      <c r="L101" s="163">
        <f t="shared" si="38"/>
        <v>686</v>
      </c>
      <c r="M101" s="164">
        <f t="shared" si="40"/>
        <v>6.2599781111527335E-5</v>
      </c>
      <c r="N101" s="79"/>
    </row>
    <row r="102" spans="1:14" x14ac:dyDescent="0.25">
      <c r="A102" s="161"/>
      <c r="B102" s="162" t="s">
        <v>128</v>
      </c>
      <c r="C102" s="163">
        <v>221</v>
      </c>
      <c r="D102" s="163">
        <v>315</v>
      </c>
      <c r="E102" s="163">
        <v>568</v>
      </c>
      <c r="F102" s="163">
        <v>630</v>
      </c>
      <c r="G102" s="163">
        <v>298</v>
      </c>
      <c r="H102" s="163">
        <v>632</v>
      </c>
      <c r="I102" s="164">
        <f t="shared" si="39"/>
        <v>1.1208053691275168</v>
      </c>
      <c r="J102" s="165">
        <f t="shared" si="36"/>
        <v>1.0063492063492063</v>
      </c>
      <c r="K102" s="163">
        <f t="shared" si="37"/>
        <v>334</v>
      </c>
      <c r="L102" s="163">
        <f t="shared" si="38"/>
        <v>317</v>
      </c>
      <c r="M102" s="164">
        <f t="shared" si="40"/>
        <v>2.3368612913458519E-5</v>
      </c>
      <c r="N102" s="79"/>
    </row>
    <row r="103" spans="1:14" x14ac:dyDescent="0.25">
      <c r="A103" s="161" t="s">
        <v>144</v>
      </c>
      <c r="B103" s="162" t="s">
        <v>131</v>
      </c>
      <c r="C103" s="163">
        <v>702</v>
      </c>
      <c r="D103" s="163">
        <v>383</v>
      </c>
      <c r="E103" s="163">
        <v>219</v>
      </c>
      <c r="F103" s="163">
        <v>247</v>
      </c>
      <c r="G103" s="163">
        <v>680</v>
      </c>
      <c r="H103" s="163">
        <v>871</v>
      </c>
      <c r="I103" s="164">
        <f t="shared" si="39"/>
        <v>0.28088235294117636</v>
      </c>
      <c r="J103" s="165">
        <f t="shared" si="36"/>
        <v>1.2741514360313317</v>
      </c>
      <c r="K103" s="163">
        <f t="shared" si="37"/>
        <v>191</v>
      </c>
      <c r="L103" s="163">
        <f t="shared" si="38"/>
        <v>488</v>
      </c>
      <c r="M103" s="164">
        <f t="shared" si="40"/>
        <v>3.2205794062693624E-5</v>
      </c>
      <c r="N103" s="79"/>
    </row>
    <row r="104" spans="1:14" x14ac:dyDescent="0.25">
      <c r="A104" s="161" t="s">
        <v>145</v>
      </c>
      <c r="B104" s="168" t="s">
        <v>145</v>
      </c>
      <c r="C104" s="169">
        <f t="shared" ref="C104:H104" si="41">C96-SUM(C97:C103)</f>
        <v>15150</v>
      </c>
      <c r="D104" s="169">
        <f t="shared" si="41"/>
        <v>14459</v>
      </c>
      <c r="E104" s="169">
        <f t="shared" si="41"/>
        <v>5677</v>
      </c>
      <c r="F104" s="169">
        <f t="shared" si="41"/>
        <v>14337</v>
      </c>
      <c r="G104" s="169">
        <f t="shared" si="41"/>
        <v>18717</v>
      </c>
      <c r="H104" s="169">
        <f t="shared" si="41"/>
        <v>18761</v>
      </c>
      <c r="I104" s="170">
        <f t="shared" si="39"/>
        <v>2.3508040818507325E-3</v>
      </c>
      <c r="J104" s="171">
        <f t="shared" si="36"/>
        <v>0.29753094958157544</v>
      </c>
      <c r="K104" s="169">
        <f>H104-G104</f>
        <v>44</v>
      </c>
      <c r="L104" s="169">
        <f t="shared" si="38"/>
        <v>4302</v>
      </c>
      <c r="M104" s="170">
        <f t="shared" si="40"/>
        <v>6.9370023238828375E-4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795874</v>
      </c>
      <c r="D106" s="176">
        <v>795524</v>
      </c>
      <c r="E106" s="176">
        <v>350068</v>
      </c>
      <c r="F106" s="176">
        <v>960692</v>
      </c>
      <c r="G106" s="176">
        <v>1064225</v>
      </c>
      <c r="H106" s="176">
        <v>1119703</v>
      </c>
      <c r="I106" s="177">
        <f>IFERROR(H106/G106-1,"-")</f>
        <v>5.2129953722192202E-2</v>
      </c>
      <c r="J106" s="177">
        <f>IFERROR(H106/D106-1,"-")</f>
        <v>0.40750373338830759</v>
      </c>
      <c r="K106" s="176">
        <f>H106-G106</f>
        <v>55478</v>
      </c>
      <c r="L106" s="176">
        <f>H106-D106</f>
        <v>324179</v>
      </c>
      <c r="M106" s="177">
        <f>H106/H$8</f>
        <v>4.1401749976326341E-2</v>
      </c>
      <c r="N106" s="79"/>
    </row>
    <row r="107" spans="1:14" x14ac:dyDescent="0.25">
      <c r="A107" s="161" t="s">
        <v>96</v>
      </c>
      <c r="B107" s="157" t="s">
        <v>97</v>
      </c>
      <c r="C107" s="158">
        <v>125777</v>
      </c>
      <c r="D107" s="158">
        <v>116270</v>
      </c>
      <c r="E107" s="158">
        <v>103323</v>
      </c>
      <c r="F107" s="158">
        <v>146210</v>
      </c>
      <c r="G107" s="158">
        <v>171102</v>
      </c>
      <c r="H107" s="158">
        <v>170181</v>
      </c>
      <c r="I107" s="159">
        <f>IFERROR(H107/G107-1,"-")</f>
        <v>-5.3827541466493489E-3</v>
      </c>
      <c r="J107" s="160">
        <f t="shared" ref="J107:J118" si="42">IFERROR(H107/D107-1,"-")</f>
        <v>0.463670766319773</v>
      </c>
      <c r="K107" s="158">
        <f t="shared" ref="K107:K117" si="43">H107-G107</f>
        <v>-921</v>
      </c>
      <c r="L107" s="158">
        <f t="shared" ref="L107:L118" si="44">H107-D107</f>
        <v>53911</v>
      </c>
      <c r="M107" s="159">
        <f>H107/H$8</f>
        <v>6.2925536617488677E-3</v>
      </c>
      <c r="N107" s="79"/>
    </row>
    <row r="108" spans="1:14" x14ac:dyDescent="0.25">
      <c r="A108" s="161" t="s">
        <v>103</v>
      </c>
      <c r="B108" s="162" t="s">
        <v>103</v>
      </c>
      <c r="C108" s="163">
        <v>41704</v>
      </c>
      <c r="D108" s="163">
        <v>34215</v>
      </c>
      <c r="E108" s="163">
        <v>5277</v>
      </c>
      <c r="F108" s="163">
        <v>48303</v>
      </c>
      <c r="G108" s="163">
        <v>49108</v>
      </c>
      <c r="H108" s="163">
        <v>48234</v>
      </c>
      <c r="I108" s="164">
        <f>IFERROR(H108/G108-1,"-")</f>
        <v>-1.7797507534413892E-2</v>
      </c>
      <c r="J108" s="165">
        <f t="shared" si="42"/>
        <v>0.40973257343270486</v>
      </c>
      <c r="K108" s="163">
        <f t="shared" si="43"/>
        <v>-874</v>
      </c>
      <c r="L108" s="163">
        <f t="shared" si="44"/>
        <v>14019</v>
      </c>
      <c r="M108" s="164">
        <f>H108/H$8</f>
        <v>1.7834836633983516E-3</v>
      </c>
      <c r="N108" s="79"/>
    </row>
    <row r="109" spans="1:14" x14ac:dyDescent="0.25">
      <c r="A109" s="161" t="s">
        <v>100</v>
      </c>
      <c r="B109" s="162" t="s">
        <v>100</v>
      </c>
      <c r="C109" s="163">
        <v>84073</v>
      </c>
      <c r="D109" s="163">
        <v>82055</v>
      </c>
      <c r="E109" s="163">
        <v>98046</v>
      </c>
      <c r="F109" s="163">
        <v>97907</v>
      </c>
      <c r="G109" s="163">
        <v>121994</v>
      </c>
      <c r="H109" s="163">
        <v>121947</v>
      </c>
      <c r="I109" s="164">
        <f>IFERROR(H109/G109-1,"-")</f>
        <v>-3.8526484909096048E-4</v>
      </c>
      <c r="J109" s="165">
        <f t="shared" si="42"/>
        <v>0.48616172079702635</v>
      </c>
      <c r="K109" s="163">
        <f t="shared" si="43"/>
        <v>-47</v>
      </c>
      <c r="L109" s="163">
        <f t="shared" si="44"/>
        <v>39892</v>
      </c>
      <c r="M109" s="164">
        <f>H109/H$8</f>
        <v>4.5090699983505161E-3</v>
      </c>
      <c r="N109" s="79"/>
    </row>
    <row r="110" spans="1:14" x14ac:dyDescent="0.25">
      <c r="A110" s="161"/>
      <c r="B110" s="157" t="s">
        <v>107</v>
      </c>
      <c r="C110" s="158">
        <v>670097</v>
      </c>
      <c r="D110" s="158">
        <v>679254</v>
      </c>
      <c r="E110" s="158">
        <v>246745</v>
      </c>
      <c r="F110" s="158">
        <v>814482</v>
      </c>
      <c r="G110" s="158">
        <v>893123</v>
      </c>
      <c r="H110" s="158">
        <v>949522</v>
      </c>
      <c r="I110" s="159">
        <f>IFERROR(H110/G110-1,"-")</f>
        <v>6.3148077028583938E-2</v>
      </c>
      <c r="J110" s="160">
        <f t="shared" si="42"/>
        <v>0.39788944930762282</v>
      </c>
      <c r="K110" s="158">
        <f t="shared" si="43"/>
        <v>56399</v>
      </c>
      <c r="L110" s="158">
        <f t="shared" si="44"/>
        <v>270268</v>
      </c>
      <c r="M110" s="159">
        <f>H110/H$8</f>
        <v>3.510919631457747E-2</v>
      </c>
      <c r="N110" s="79"/>
    </row>
    <row r="111" spans="1:14" s="56" customFormat="1" x14ac:dyDescent="0.25">
      <c r="A111" s="161"/>
      <c r="B111" s="162" t="s">
        <v>110</v>
      </c>
      <c r="C111" s="163">
        <v>376583</v>
      </c>
      <c r="D111" s="163">
        <v>365109</v>
      </c>
      <c r="E111" s="163">
        <v>127632</v>
      </c>
      <c r="F111" s="163">
        <v>499233</v>
      </c>
      <c r="G111" s="163">
        <v>559863</v>
      </c>
      <c r="H111" s="163">
        <v>589805</v>
      </c>
      <c r="I111" s="164">
        <f t="shared" ref="I111:I118" si="45">IFERROR(H111/G111-1,"-")</f>
        <v>5.348094087303501E-2</v>
      </c>
      <c r="J111" s="165">
        <f t="shared" si="42"/>
        <v>0.61542169598667784</v>
      </c>
      <c r="K111" s="163">
        <f t="shared" si="43"/>
        <v>29942</v>
      </c>
      <c r="L111" s="163">
        <f t="shared" si="44"/>
        <v>224696</v>
      </c>
      <c r="M111" s="164">
        <f t="shared" ref="M111:M118" si="46">H111/H$8</f>
        <v>2.1808425220605068E-2</v>
      </c>
      <c r="N111" s="166"/>
    </row>
    <row r="112" spans="1:14" s="56" customFormat="1" x14ac:dyDescent="0.25">
      <c r="A112" s="161"/>
      <c r="B112" s="162" t="s">
        <v>113</v>
      </c>
      <c r="C112" s="163">
        <v>83339</v>
      </c>
      <c r="D112" s="163">
        <v>64823</v>
      </c>
      <c r="E112" s="163">
        <v>18556</v>
      </c>
      <c r="F112" s="163">
        <v>32869</v>
      </c>
      <c r="G112" s="163">
        <v>43496</v>
      </c>
      <c r="H112" s="163">
        <v>41195</v>
      </c>
      <c r="I112" s="164">
        <f t="shared" si="45"/>
        <v>-5.2901416222181363E-2</v>
      </c>
      <c r="J112" s="165">
        <f t="shared" si="42"/>
        <v>-0.36450025453928392</v>
      </c>
      <c r="K112" s="163">
        <f t="shared" si="43"/>
        <v>-2301</v>
      </c>
      <c r="L112" s="163">
        <f t="shared" si="44"/>
        <v>-23628</v>
      </c>
      <c r="M112" s="164">
        <f t="shared" si="46"/>
        <v>1.5232120395093731E-3</v>
      </c>
      <c r="N112" s="166"/>
    </row>
    <row r="113" spans="1:14" x14ac:dyDescent="0.25">
      <c r="A113" s="161"/>
      <c r="B113" s="162" t="s">
        <v>116</v>
      </c>
      <c r="C113" s="163">
        <v>77564</v>
      </c>
      <c r="D113" s="163">
        <v>80052</v>
      </c>
      <c r="E113" s="163">
        <v>10673</v>
      </c>
      <c r="F113" s="163">
        <v>49017</v>
      </c>
      <c r="G113" s="163">
        <v>63689</v>
      </c>
      <c r="H113" s="163">
        <v>60200</v>
      </c>
      <c r="I113" s="164">
        <f t="shared" si="45"/>
        <v>-5.4781830457378833E-2</v>
      </c>
      <c r="J113" s="165">
        <f t="shared" si="42"/>
        <v>-0.24798880727527106</v>
      </c>
      <c r="K113" s="163">
        <f t="shared" si="43"/>
        <v>-3489</v>
      </c>
      <c r="L113" s="163">
        <f t="shared" si="44"/>
        <v>-19852</v>
      </c>
      <c r="M113" s="164">
        <f t="shared" si="46"/>
        <v>2.2259343313136121E-3</v>
      </c>
      <c r="N113" s="79"/>
    </row>
    <row r="114" spans="1:14" x14ac:dyDescent="0.25">
      <c r="A114" s="161"/>
      <c r="B114" s="162" t="s">
        <v>123</v>
      </c>
      <c r="C114" s="163">
        <v>10971</v>
      </c>
      <c r="D114" s="163">
        <v>13798</v>
      </c>
      <c r="E114" s="163">
        <v>7421</v>
      </c>
      <c r="F114" s="163">
        <v>31602</v>
      </c>
      <c r="G114" s="163">
        <v>28649</v>
      </c>
      <c r="H114" s="163">
        <v>29803</v>
      </c>
      <c r="I114" s="164">
        <f t="shared" si="45"/>
        <v>4.0280638067646368E-2</v>
      </c>
      <c r="J114" s="165">
        <f t="shared" si="42"/>
        <v>1.1599507174952892</v>
      </c>
      <c r="K114" s="163">
        <f t="shared" si="43"/>
        <v>1154</v>
      </c>
      <c r="L114" s="163">
        <f t="shared" si="44"/>
        <v>16005</v>
      </c>
      <c r="M114" s="164">
        <f t="shared" si="46"/>
        <v>1.1019853966136143E-3</v>
      </c>
      <c r="N114" s="79"/>
    </row>
    <row r="115" spans="1:14" x14ac:dyDescent="0.25">
      <c r="A115" s="161"/>
      <c r="B115" s="162" t="s">
        <v>119</v>
      </c>
      <c r="C115" s="163">
        <v>19833</v>
      </c>
      <c r="D115" s="163">
        <v>24162</v>
      </c>
      <c r="E115" s="163">
        <v>17411</v>
      </c>
      <c r="F115" s="163">
        <v>34248</v>
      </c>
      <c r="G115" s="163">
        <v>33161</v>
      </c>
      <c r="H115" s="163">
        <v>23224</v>
      </c>
      <c r="I115" s="164">
        <f t="shared" si="45"/>
        <v>-0.29965923826181362</v>
      </c>
      <c r="J115" s="165">
        <f t="shared" si="42"/>
        <v>-3.8821289628341971E-2</v>
      </c>
      <c r="K115" s="163">
        <f t="shared" si="43"/>
        <v>-9937</v>
      </c>
      <c r="L115" s="163">
        <f t="shared" si="44"/>
        <v>-938</v>
      </c>
      <c r="M115" s="164">
        <f t="shared" si="46"/>
        <v>8.5872257326291242E-4</v>
      </c>
      <c r="N115" s="79"/>
    </row>
    <row r="116" spans="1:14" x14ac:dyDescent="0.25">
      <c r="A116" s="161"/>
      <c r="B116" s="162" t="s">
        <v>128</v>
      </c>
      <c r="C116" s="163">
        <v>2920</v>
      </c>
      <c r="D116" s="163">
        <v>3857</v>
      </c>
      <c r="E116" s="163">
        <v>2329</v>
      </c>
      <c r="F116" s="163">
        <v>4391</v>
      </c>
      <c r="G116" s="163">
        <v>7117</v>
      </c>
      <c r="H116" s="163">
        <v>9993</v>
      </c>
      <c r="I116" s="164">
        <f t="shared" si="45"/>
        <v>0.40410285232541798</v>
      </c>
      <c r="J116" s="165">
        <f t="shared" si="42"/>
        <v>1.5908737360642986</v>
      </c>
      <c r="K116" s="163">
        <f t="shared" si="43"/>
        <v>2876</v>
      </c>
      <c r="L116" s="163">
        <f t="shared" si="44"/>
        <v>6136</v>
      </c>
      <c r="M116" s="164">
        <f t="shared" si="46"/>
        <v>3.6949770386739079E-4</v>
      </c>
      <c r="N116" s="79"/>
    </row>
    <row r="117" spans="1:14" x14ac:dyDescent="0.25">
      <c r="A117" s="161" t="s">
        <v>144</v>
      </c>
      <c r="B117" s="162" t="s">
        <v>131</v>
      </c>
      <c r="C117" s="163">
        <v>7822</v>
      </c>
      <c r="D117" s="163">
        <v>8164</v>
      </c>
      <c r="E117" s="163">
        <v>7242</v>
      </c>
      <c r="F117" s="163">
        <v>5361</v>
      </c>
      <c r="G117" s="163">
        <v>4471</v>
      </c>
      <c r="H117" s="163">
        <v>8914</v>
      </c>
      <c r="I117" s="164">
        <f t="shared" si="45"/>
        <v>0.99373741892194145</v>
      </c>
      <c r="J117" s="165">
        <f t="shared" si="42"/>
        <v>9.1866731994120432E-2</v>
      </c>
      <c r="K117" s="163">
        <f t="shared" si="43"/>
        <v>4443</v>
      </c>
      <c r="L117" s="163">
        <f t="shared" si="44"/>
        <v>750</v>
      </c>
      <c r="M117" s="164">
        <f t="shared" si="46"/>
        <v>3.2960097390912857E-4</v>
      </c>
      <c r="N117" s="79"/>
    </row>
    <row r="118" spans="1:14" x14ac:dyDescent="0.25">
      <c r="A118" s="161" t="s">
        <v>145</v>
      </c>
      <c r="B118" s="168" t="s">
        <v>145</v>
      </c>
      <c r="C118" s="169">
        <f t="shared" ref="C118:H118" si="47">C110-SUM(C111:C117)</f>
        <v>91065</v>
      </c>
      <c r="D118" s="169">
        <f t="shared" si="47"/>
        <v>119289</v>
      </c>
      <c r="E118" s="169">
        <f t="shared" si="47"/>
        <v>55481</v>
      </c>
      <c r="F118" s="169">
        <f t="shared" si="47"/>
        <v>157761</v>
      </c>
      <c r="G118" s="169">
        <f t="shared" si="47"/>
        <v>152677</v>
      </c>
      <c r="H118" s="169">
        <f t="shared" si="47"/>
        <v>186388</v>
      </c>
      <c r="I118" s="170">
        <f t="shared" si="45"/>
        <v>0.22079946553835872</v>
      </c>
      <c r="J118" s="171">
        <f t="shared" si="42"/>
        <v>0.56249109305971223</v>
      </c>
      <c r="K118" s="169">
        <f>H118-G118</f>
        <v>33711</v>
      </c>
      <c r="L118" s="169">
        <f t="shared" si="44"/>
        <v>67099</v>
      </c>
      <c r="M118" s="170">
        <f t="shared" si="46"/>
        <v>6.8918180754963714E-3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391852</v>
      </c>
      <c r="D120" s="176">
        <v>366728</v>
      </c>
      <c r="E120" s="176">
        <v>147987</v>
      </c>
      <c r="F120" s="176">
        <v>385149</v>
      </c>
      <c r="G120" s="176">
        <v>418024</v>
      </c>
      <c r="H120" s="176">
        <v>432765</v>
      </c>
      <c r="I120" s="177">
        <f>IFERROR(H120/G120-1,"-")</f>
        <v>3.5263525539203533E-2</v>
      </c>
      <c r="J120" s="177">
        <f>IFERROR(H120/D120-1,"-")</f>
        <v>0.18007078815907152</v>
      </c>
      <c r="K120" s="176">
        <f>H120-G120</f>
        <v>14741</v>
      </c>
      <c r="L120" s="176">
        <f>H120-D120</f>
        <v>66037</v>
      </c>
      <c r="M120" s="177">
        <f>H120/H$8</f>
        <v>1.6001768619450754E-2</v>
      </c>
      <c r="N120" s="79"/>
    </row>
    <row r="121" spans="1:14" x14ac:dyDescent="0.25">
      <c r="A121" s="161" t="s">
        <v>96</v>
      </c>
      <c r="B121" s="157" t="s">
        <v>97</v>
      </c>
      <c r="C121" s="158">
        <v>201434</v>
      </c>
      <c r="D121" s="158">
        <v>172457</v>
      </c>
      <c r="E121" s="158">
        <v>70562</v>
      </c>
      <c r="F121" s="158">
        <v>199002</v>
      </c>
      <c r="G121" s="158">
        <v>224961</v>
      </c>
      <c r="H121" s="158">
        <v>229892</v>
      </c>
      <c r="I121" s="159">
        <f>IFERROR(H121/G121-1,"-")</f>
        <v>2.1919354910406641E-2</v>
      </c>
      <c r="J121" s="160">
        <f t="shared" ref="J121:J132" si="48">IFERROR(H121/D121-1,"-")</f>
        <v>0.33303954029120297</v>
      </c>
      <c r="K121" s="158">
        <f t="shared" ref="K121:K131" si="49">H121-G121</f>
        <v>4931</v>
      </c>
      <c r="L121" s="158">
        <f t="shared" ref="L121:L132" si="50">H121-D121</f>
        <v>57435</v>
      </c>
      <c r="M121" s="159">
        <f>H121/H$8</f>
        <v>8.5004068985772251E-3</v>
      </c>
      <c r="N121" s="79"/>
    </row>
    <row r="122" spans="1:14" x14ac:dyDescent="0.25">
      <c r="A122" s="161" t="s">
        <v>103</v>
      </c>
      <c r="B122" s="162" t="s">
        <v>103</v>
      </c>
      <c r="C122" s="163">
        <v>103205</v>
      </c>
      <c r="D122" s="163">
        <v>80581</v>
      </c>
      <c r="E122" s="163">
        <v>28268</v>
      </c>
      <c r="F122" s="163">
        <v>94805</v>
      </c>
      <c r="G122" s="163">
        <v>89743</v>
      </c>
      <c r="H122" s="163">
        <v>103806</v>
      </c>
      <c r="I122" s="164">
        <f>IFERROR(H122/G122-1,"-")</f>
        <v>0.15670302976276695</v>
      </c>
      <c r="J122" s="165">
        <f t="shared" si="48"/>
        <v>0.28821930728087275</v>
      </c>
      <c r="K122" s="163">
        <f t="shared" si="49"/>
        <v>14063</v>
      </c>
      <c r="L122" s="163">
        <f t="shared" si="50"/>
        <v>23225</v>
      </c>
      <c r="M122" s="164">
        <f>H122/H$8</f>
        <v>3.8382946710355621E-3</v>
      </c>
      <c r="N122" s="79"/>
    </row>
    <row r="123" spans="1:14" x14ac:dyDescent="0.25">
      <c r="A123" s="161" t="s">
        <v>100</v>
      </c>
      <c r="B123" s="162" t="s">
        <v>100</v>
      </c>
      <c r="C123" s="163">
        <v>98229</v>
      </c>
      <c r="D123" s="163">
        <v>91876</v>
      </c>
      <c r="E123" s="163">
        <v>42294</v>
      </c>
      <c r="F123" s="163">
        <v>104197</v>
      </c>
      <c r="G123" s="163">
        <v>135218</v>
      </c>
      <c r="H123" s="163">
        <v>126086</v>
      </c>
      <c r="I123" s="164">
        <f>IFERROR(H123/G123-1,"-")</f>
        <v>-6.7535387300507344E-2</v>
      </c>
      <c r="J123" s="165">
        <f t="shared" si="48"/>
        <v>0.37234968871087126</v>
      </c>
      <c r="K123" s="163">
        <f t="shared" si="49"/>
        <v>-9132</v>
      </c>
      <c r="L123" s="163">
        <f t="shared" si="50"/>
        <v>34210</v>
      </c>
      <c r="M123" s="164">
        <f>H123/H$8</f>
        <v>4.662112227541663E-3</v>
      </c>
      <c r="N123" s="79"/>
    </row>
    <row r="124" spans="1:14" x14ac:dyDescent="0.25">
      <c r="A124" s="161"/>
      <c r="B124" s="157" t="s">
        <v>107</v>
      </c>
      <c r="C124" s="158">
        <v>190418</v>
      </c>
      <c r="D124" s="158">
        <v>194271</v>
      </c>
      <c r="E124" s="158">
        <v>77425</v>
      </c>
      <c r="F124" s="158">
        <v>186147</v>
      </c>
      <c r="G124" s="158">
        <v>193063</v>
      </c>
      <c r="H124" s="158">
        <v>202873</v>
      </c>
      <c r="I124" s="159">
        <f>IFERROR(H124/G124-1,"-")</f>
        <v>5.0812429103453294E-2</v>
      </c>
      <c r="J124" s="160">
        <f t="shared" si="48"/>
        <v>4.4278353434120454E-2</v>
      </c>
      <c r="K124" s="158">
        <f t="shared" si="49"/>
        <v>9810</v>
      </c>
      <c r="L124" s="158">
        <f t="shared" si="50"/>
        <v>8602</v>
      </c>
      <c r="M124" s="159">
        <f>H124/H$8</f>
        <v>7.5013617208735291E-3</v>
      </c>
      <c r="N124" s="79"/>
    </row>
    <row r="125" spans="1:14" s="56" customFormat="1" x14ac:dyDescent="0.25">
      <c r="A125" s="161"/>
      <c r="B125" s="162" t="s">
        <v>110</v>
      </c>
      <c r="C125" s="163">
        <v>26187</v>
      </c>
      <c r="D125" s="163">
        <v>24203</v>
      </c>
      <c r="E125" s="163">
        <v>9418</v>
      </c>
      <c r="F125" s="163">
        <v>24863</v>
      </c>
      <c r="G125" s="163">
        <v>28361</v>
      </c>
      <c r="H125" s="163">
        <v>28012</v>
      </c>
      <c r="I125" s="164">
        <f t="shared" ref="I125:I132" si="51">IFERROR(H125/G125-1,"-")</f>
        <v>-1.2305630972109571E-2</v>
      </c>
      <c r="J125" s="165">
        <f t="shared" si="48"/>
        <v>0.1573771846465315</v>
      </c>
      <c r="K125" s="163">
        <f t="shared" si="49"/>
        <v>-349</v>
      </c>
      <c r="L125" s="163">
        <f t="shared" si="50"/>
        <v>3809</v>
      </c>
      <c r="M125" s="164">
        <f t="shared" ref="M125:M132" si="52">H125/H$8</f>
        <v>1.0357620014743673E-3</v>
      </c>
      <c r="N125" s="166"/>
    </row>
    <row r="126" spans="1:14" s="56" customFormat="1" x14ac:dyDescent="0.25">
      <c r="A126" s="161"/>
      <c r="B126" s="162" t="s">
        <v>113</v>
      </c>
      <c r="C126" s="163">
        <v>24413</v>
      </c>
      <c r="D126" s="163">
        <v>21158</v>
      </c>
      <c r="E126" s="163">
        <v>9614</v>
      </c>
      <c r="F126" s="163">
        <v>21838</v>
      </c>
      <c r="G126" s="163">
        <v>29620</v>
      </c>
      <c r="H126" s="163">
        <v>29011</v>
      </c>
      <c r="I126" s="164">
        <f t="shared" si="51"/>
        <v>-2.0560432140445672E-2</v>
      </c>
      <c r="J126" s="165">
        <f t="shared" si="48"/>
        <v>0.37115984497589571</v>
      </c>
      <c r="K126" s="163">
        <f t="shared" si="49"/>
        <v>-609</v>
      </c>
      <c r="L126" s="163">
        <f t="shared" si="50"/>
        <v>7853</v>
      </c>
      <c r="M126" s="164">
        <f t="shared" si="52"/>
        <v>1.0727006791651031E-3</v>
      </c>
      <c r="N126" s="166"/>
    </row>
    <row r="127" spans="1:14" x14ac:dyDescent="0.25">
      <c r="A127" s="161"/>
      <c r="B127" s="162" t="s">
        <v>116</v>
      </c>
      <c r="C127" s="163">
        <v>14222</v>
      </c>
      <c r="D127" s="163">
        <v>14871</v>
      </c>
      <c r="E127" s="163">
        <v>5562</v>
      </c>
      <c r="F127" s="163">
        <v>17063</v>
      </c>
      <c r="G127" s="163">
        <v>19930</v>
      </c>
      <c r="H127" s="163">
        <v>20245</v>
      </c>
      <c r="I127" s="164">
        <f t="shared" si="51"/>
        <v>1.5805318615152997E-2</v>
      </c>
      <c r="J127" s="165">
        <f t="shared" si="48"/>
        <v>0.36137448725707744</v>
      </c>
      <c r="K127" s="163">
        <f t="shared" si="49"/>
        <v>315</v>
      </c>
      <c r="L127" s="163">
        <f t="shared" si="50"/>
        <v>5374</v>
      </c>
      <c r="M127" s="164">
        <f t="shared" si="52"/>
        <v>7.4857210195089833E-4</v>
      </c>
      <c r="N127" s="79"/>
    </row>
    <row r="128" spans="1:14" x14ac:dyDescent="0.25">
      <c r="A128" s="161"/>
      <c r="B128" s="162" t="s">
        <v>123</v>
      </c>
      <c r="C128" s="163">
        <v>3489</v>
      </c>
      <c r="D128" s="163">
        <v>3489</v>
      </c>
      <c r="E128" s="163">
        <v>1417</v>
      </c>
      <c r="F128" s="163">
        <v>4492</v>
      </c>
      <c r="G128" s="163">
        <v>5134</v>
      </c>
      <c r="H128" s="163">
        <v>5463</v>
      </c>
      <c r="I128" s="164">
        <f t="shared" si="51"/>
        <v>6.4082586677054909E-2</v>
      </c>
      <c r="J128" s="165">
        <f t="shared" si="48"/>
        <v>0.56577815993121239</v>
      </c>
      <c r="K128" s="163">
        <f t="shared" si="49"/>
        <v>329</v>
      </c>
      <c r="L128" s="163">
        <f t="shared" si="50"/>
        <v>1974</v>
      </c>
      <c r="M128" s="164">
        <f t="shared" si="52"/>
        <v>2.019979942187087E-4</v>
      </c>
      <c r="N128" s="79"/>
    </row>
    <row r="129" spans="1:14" x14ac:dyDescent="0.25">
      <c r="A129" s="161"/>
      <c r="B129" s="162" t="s">
        <v>119</v>
      </c>
      <c r="C129" s="163">
        <v>3677</v>
      </c>
      <c r="D129" s="163">
        <v>2749</v>
      </c>
      <c r="E129" s="163">
        <v>1386</v>
      </c>
      <c r="F129" s="163">
        <v>3426</v>
      </c>
      <c r="G129" s="163">
        <v>3937</v>
      </c>
      <c r="H129" s="163">
        <v>4203</v>
      </c>
      <c r="I129" s="164">
        <f t="shared" si="51"/>
        <v>6.7564135128270308E-2</v>
      </c>
      <c r="J129" s="165">
        <f t="shared" si="48"/>
        <v>0.52891960712986541</v>
      </c>
      <c r="K129" s="163">
        <f t="shared" si="49"/>
        <v>266</v>
      </c>
      <c r="L129" s="163">
        <f t="shared" si="50"/>
        <v>1454</v>
      </c>
      <c r="M129" s="164">
        <f t="shared" si="52"/>
        <v>1.5540867100516799E-4</v>
      </c>
      <c r="N129" s="79"/>
    </row>
    <row r="130" spans="1:14" x14ac:dyDescent="0.25">
      <c r="A130" s="161"/>
      <c r="B130" s="162" t="s">
        <v>128</v>
      </c>
      <c r="C130" s="163">
        <v>2978</v>
      </c>
      <c r="D130" s="163">
        <v>3370</v>
      </c>
      <c r="E130" s="163">
        <v>1591</v>
      </c>
      <c r="F130" s="163">
        <v>1703</v>
      </c>
      <c r="G130" s="163">
        <v>2395</v>
      </c>
      <c r="H130" s="163">
        <v>2990</v>
      </c>
      <c r="I130" s="164">
        <f t="shared" si="51"/>
        <v>0.24843423799582465</v>
      </c>
      <c r="J130" s="165">
        <f t="shared" si="48"/>
        <v>-0.11275964391691395</v>
      </c>
      <c r="K130" s="163">
        <f t="shared" si="49"/>
        <v>595</v>
      </c>
      <c r="L130" s="163">
        <f t="shared" si="50"/>
        <v>-380</v>
      </c>
      <c r="M130" s="164">
        <f t="shared" si="52"/>
        <v>1.1055720349879901E-4</v>
      </c>
      <c r="N130" s="79"/>
    </row>
    <row r="131" spans="1:14" x14ac:dyDescent="0.25">
      <c r="A131" s="161" t="s">
        <v>144</v>
      </c>
      <c r="B131" s="162" t="s">
        <v>131</v>
      </c>
      <c r="C131" s="163">
        <v>4930</v>
      </c>
      <c r="D131" s="163">
        <v>3921</v>
      </c>
      <c r="E131" s="163">
        <v>1985</v>
      </c>
      <c r="F131" s="163">
        <v>2533</v>
      </c>
      <c r="G131" s="163">
        <v>3169</v>
      </c>
      <c r="H131" s="163">
        <v>3494</v>
      </c>
      <c r="I131" s="164">
        <f t="shared" si="51"/>
        <v>0.10255601136005055</v>
      </c>
      <c r="J131" s="165">
        <f t="shared" si="48"/>
        <v>-0.10890079061463909</v>
      </c>
      <c r="K131" s="163">
        <f t="shared" si="49"/>
        <v>325</v>
      </c>
      <c r="L131" s="163">
        <f t="shared" si="50"/>
        <v>-427</v>
      </c>
      <c r="M131" s="164">
        <f t="shared" si="52"/>
        <v>1.291929327842153E-4</v>
      </c>
      <c r="N131" s="79"/>
    </row>
    <row r="132" spans="1:14" x14ac:dyDescent="0.25">
      <c r="A132" s="161" t="s">
        <v>145</v>
      </c>
      <c r="B132" s="168" t="s">
        <v>145</v>
      </c>
      <c r="C132" s="169">
        <f t="shared" ref="C132:H132" si="53">C124-SUM(C125:C131)</f>
        <v>110522</v>
      </c>
      <c r="D132" s="169">
        <f t="shared" si="53"/>
        <v>120510</v>
      </c>
      <c r="E132" s="169">
        <f t="shared" si="53"/>
        <v>46452</v>
      </c>
      <c r="F132" s="169">
        <f t="shared" si="53"/>
        <v>110229</v>
      </c>
      <c r="G132" s="169">
        <f t="shared" si="53"/>
        <v>100517</v>
      </c>
      <c r="H132" s="169">
        <f t="shared" si="53"/>
        <v>109455</v>
      </c>
      <c r="I132" s="170">
        <f t="shared" si="51"/>
        <v>8.8920282141329299E-2</v>
      </c>
      <c r="J132" s="171">
        <f t="shared" si="48"/>
        <v>-9.1735125715708188E-2</v>
      </c>
      <c r="K132" s="169">
        <f>H132-G132</f>
        <v>8938</v>
      </c>
      <c r="L132" s="169">
        <f t="shared" si="50"/>
        <v>-11055</v>
      </c>
      <c r="M132" s="170">
        <f t="shared" si="52"/>
        <v>4.0471701367762692E-3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1595657</v>
      </c>
      <c r="D134" s="176">
        <v>1400493</v>
      </c>
      <c r="E134" s="176">
        <v>496113</v>
      </c>
      <c r="F134" s="176">
        <v>1289839</v>
      </c>
      <c r="G134" s="176">
        <v>1393117</v>
      </c>
      <c r="H134" s="176">
        <v>1487889</v>
      </c>
      <c r="I134" s="177">
        <f>IFERROR(H134/G134-1,"-")</f>
        <v>6.8028744175830269E-2</v>
      </c>
      <c r="J134" s="177">
        <f>IFERROR(H134/D134-1,"-")</f>
        <v>6.2403739254676793E-2</v>
      </c>
      <c r="K134" s="176">
        <f>H134-G134</f>
        <v>94772</v>
      </c>
      <c r="L134" s="176">
        <f>H134-D134</f>
        <v>87396</v>
      </c>
      <c r="M134" s="177">
        <f>H134/H$8</f>
        <v>5.5015667878469753E-2</v>
      </c>
      <c r="N134" s="79"/>
    </row>
    <row r="135" spans="1:14" x14ac:dyDescent="0.25">
      <c r="A135" s="161" t="s">
        <v>96</v>
      </c>
      <c r="B135" s="157" t="s">
        <v>97</v>
      </c>
      <c r="C135" s="158">
        <v>183397</v>
      </c>
      <c r="D135" s="158">
        <v>163304</v>
      </c>
      <c r="E135" s="158">
        <v>44417</v>
      </c>
      <c r="F135" s="158">
        <v>87836</v>
      </c>
      <c r="G135" s="158">
        <v>95606</v>
      </c>
      <c r="H135" s="158">
        <v>80930</v>
      </c>
      <c r="I135" s="159">
        <f>IFERROR(H135/G135-1,"-")</f>
        <v>-0.15350501014580675</v>
      </c>
      <c r="J135" s="160">
        <f t="shared" ref="J135:J146" si="54">IFERROR(H135/D135-1,"-")</f>
        <v>-0.50442120217508446</v>
      </c>
      <c r="K135" s="158">
        <f t="shared" ref="K135:K145" si="55">H135-G135</f>
        <v>-14676</v>
      </c>
      <c r="L135" s="158">
        <f t="shared" ref="L135:L146" si="56">H135-D135</f>
        <v>-82374</v>
      </c>
      <c r="M135" s="159">
        <f>H135/H$8</f>
        <v>2.9924396251363892E-3</v>
      </c>
      <c r="N135" s="79"/>
    </row>
    <row r="136" spans="1:14" x14ac:dyDescent="0.25">
      <c r="A136" s="161" t="s">
        <v>103</v>
      </c>
      <c r="B136" s="162" t="s">
        <v>103</v>
      </c>
      <c r="C136" s="163">
        <v>131110</v>
      </c>
      <c r="D136" s="163">
        <v>83126</v>
      </c>
      <c r="E136" s="163">
        <v>27488</v>
      </c>
      <c r="F136" s="163">
        <v>48763</v>
      </c>
      <c r="G136" s="163">
        <v>51759</v>
      </c>
      <c r="H136" s="163">
        <v>38627</v>
      </c>
      <c r="I136" s="164">
        <f>IFERROR(H136/G136-1,"-")</f>
        <v>-0.25371432987499754</v>
      </c>
      <c r="J136" s="165">
        <f t="shared" si="54"/>
        <v>-0.53531987585111751</v>
      </c>
      <c r="K136" s="163">
        <f t="shared" si="55"/>
        <v>-13132</v>
      </c>
      <c r="L136" s="163">
        <f t="shared" si="56"/>
        <v>-44499</v>
      </c>
      <c r="M136" s="164">
        <f>H136/H$8</f>
        <v>1.4282585617217758E-3</v>
      </c>
      <c r="N136" s="79"/>
    </row>
    <row r="137" spans="1:14" x14ac:dyDescent="0.25">
      <c r="A137" s="161" t="s">
        <v>100</v>
      </c>
      <c r="B137" s="162" t="s">
        <v>100</v>
      </c>
      <c r="C137" s="163">
        <v>52287</v>
      </c>
      <c r="D137" s="163">
        <v>80178</v>
      </c>
      <c r="E137" s="163">
        <v>16929</v>
      </c>
      <c r="F137" s="163">
        <v>39073</v>
      </c>
      <c r="G137" s="163">
        <v>43847</v>
      </c>
      <c r="H137" s="163">
        <v>42303</v>
      </c>
      <c r="I137" s="164">
        <f>IFERROR(H137/G137-1,"-")</f>
        <v>-3.5213355531735324E-2</v>
      </c>
      <c r="J137" s="165">
        <f t="shared" si="54"/>
        <v>-0.47238644017062037</v>
      </c>
      <c r="K137" s="163">
        <f t="shared" si="55"/>
        <v>-1544</v>
      </c>
      <c r="L137" s="163">
        <f t="shared" si="56"/>
        <v>-37875</v>
      </c>
      <c r="M137" s="164">
        <f>H137/H$8</f>
        <v>1.5641810634146136E-3</v>
      </c>
      <c r="N137" s="79"/>
    </row>
    <row r="138" spans="1:14" x14ac:dyDescent="0.25">
      <c r="A138" s="161"/>
      <c r="B138" s="157" t="s">
        <v>107</v>
      </c>
      <c r="C138" s="158">
        <v>1412260</v>
      </c>
      <c r="D138" s="158">
        <v>1237189</v>
      </c>
      <c r="E138" s="158">
        <v>451696</v>
      </c>
      <c r="F138" s="158">
        <v>1202003</v>
      </c>
      <c r="G138" s="158">
        <v>1297511</v>
      </c>
      <c r="H138" s="158">
        <v>1406959</v>
      </c>
      <c r="I138" s="159">
        <f>IFERROR(H138/G138-1,"-")</f>
        <v>8.4352271387294619E-2</v>
      </c>
      <c r="J138" s="160">
        <f t="shared" si="54"/>
        <v>0.13722236457000503</v>
      </c>
      <c r="K138" s="158">
        <f t="shared" si="55"/>
        <v>109448</v>
      </c>
      <c r="L138" s="158">
        <f t="shared" si="56"/>
        <v>169770</v>
      </c>
      <c r="M138" s="159">
        <f>H138/H$8</f>
        <v>5.2023228253333366E-2</v>
      </c>
      <c r="N138" s="79"/>
    </row>
    <row r="139" spans="1:14" s="56" customFormat="1" x14ac:dyDescent="0.25">
      <c r="A139" s="161"/>
      <c r="B139" s="162" t="s">
        <v>110</v>
      </c>
      <c r="C139" s="163">
        <v>784675</v>
      </c>
      <c r="D139" s="163">
        <v>636717</v>
      </c>
      <c r="E139" s="163">
        <v>201614</v>
      </c>
      <c r="F139" s="163">
        <v>545991</v>
      </c>
      <c r="G139" s="163">
        <v>546223</v>
      </c>
      <c r="H139" s="163">
        <v>642780</v>
      </c>
      <c r="I139" s="164">
        <f t="shared" ref="I139:I146" si="57">IFERROR(H139/G139-1,"-")</f>
        <v>0.17677212420568167</v>
      </c>
      <c r="J139" s="165">
        <f t="shared" si="54"/>
        <v>9.5222838403874466E-3</v>
      </c>
      <c r="K139" s="163">
        <f t="shared" si="55"/>
        <v>96557</v>
      </c>
      <c r="L139" s="163">
        <f t="shared" si="56"/>
        <v>6063</v>
      </c>
      <c r="M139" s="164">
        <f t="shared" ref="M139:M146" si="58">H139/H$8</f>
        <v>2.3767210456507704E-2</v>
      </c>
      <c r="N139" s="166"/>
    </row>
    <row r="140" spans="1:14" s="56" customFormat="1" x14ac:dyDescent="0.25">
      <c r="A140" s="161"/>
      <c r="B140" s="162" t="s">
        <v>113</v>
      </c>
      <c r="C140" s="163">
        <v>89137</v>
      </c>
      <c r="D140" s="163">
        <v>81160</v>
      </c>
      <c r="E140" s="163">
        <v>33554</v>
      </c>
      <c r="F140" s="163">
        <v>87472</v>
      </c>
      <c r="G140" s="163">
        <v>126602</v>
      </c>
      <c r="H140" s="163">
        <v>137590</v>
      </c>
      <c r="I140" s="164">
        <f t="shared" si="57"/>
        <v>8.6791677856590033E-2</v>
      </c>
      <c r="J140" s="165">
        <f t="shared" si="54"/>
        <v>0.69529324790537217</v>
      </c>
      <c r="K140" s="163">
        <f t="shared" si="55"/>
        <v>10988</v>
      </c>
      <c r="L140" s="163">
        <f t="shared" si="56"/>
        <v>56430</v>
      </c>
      <c r="M140" s="164">
        <f t="shared" si="58"/>
        <v>5.0874801436119584E-3</v>
      </c>
      <c r="N140" s="166"/>
    </row>
    <row r="141" spans="1:14" x14ac:dyDescent="0.25">
      <c r="A141" s="161"/>
      <c r="B141" s="162" t="s">
        <v>116</v>
      </c>
      <c r="C141" s="163">
        <v>130359</v>
      </c>
      <c r="D141" s="163">
        <v>106766</v>
      </c>
      <c r="E141" s="163">
        <v>31657</v>
      </c>
      <c r="F141" s="163">
        <v>129202</v>
      </c>
      <c r="G141" s="163">
        <v>125634</v>
      </c>
      <c r="H141" s="163">
        <v>132022</v>
      </c>
      <c r="I141" s="164">
        <f t="shared" si="57"/>
        <v>5.0846108537497825E-2</v>
      </c>
      <c r="J141" s="165">
        <f t="shared" si="54"/>
        <v>0.23655470842777659</v>
      </c>
      <c r="K141" s="163">
        <f t="shared" si="55"/>
        <v>6388</v>
      </c>
      <c r="L141" s="163">
        <f t="shared" si="56"/>
        <v>25256</v>
      </c>
      <c r="M141" s="164">
        <f t="shared" si="58"/>
        <v>4.8815997057921213E-3</v>
      </c>
      <c r="N141" s="79"/>
    </row>
    <row r="142" spans="1:14" x14ac:dyDescent="0.25">
      <c r="A142" s="161"/>
      <c r="B142" s="162" t="s">
        <v>123</v>
      </c>
      <c r="C142" s="163">
        <v>29489</v>
      </c>
      <c r="D142" s="163">
        <v>30441</v>
      </c>
      <c r="E142" s="163">
        <v>6814</v>
      </c>
      <c r="F142" s="163">
        <v>48781</v>
      </c>
      <c r="G142" s="163">
        <v>59613</v>
      </c>
      <c r="H142" s="163">
        <v>46562</v>
      </c>
      <c r="I142" s="164">
        <f t="shared" si="57"/>
        <v>-0.21892875715028604</v>
      </c>
      <c r="J142" s="165">
        <f t="shared" si="54"/>
        <v>0.52958181400085413</v>
      </c>
      <c r="K142" s="163">
        <f t="shared" si="55"/>
        <v>-13051</v>
      </c>
      <c r="L142" s="163">
        <f t="shared" si="56"/>
        <v>16121</v>
      </c>
      <c r="M142" s="164">
        <f t="shared" si="58"/>
        <v>1.72166037100705E-3</v>
      </c>
      <c r="N142" s="79"/>
    </row>
    <row r="143" spans="1:14" x14ac:dyDescent="0.25">
      <c r="A143" s="161"/>
      <c r="B143" s="162" t="s">
        <v>119</v>
      </c>
      <c r="C143" s="163">
        <v>29274</v>
      </c>
      <c r="D143" s="163">
        <v>30214</v>
      </c>
      <c r="E143" s="163">
        <v>10282</v>
      </c>
      <c r="F143" s="163">
        <v>23580</v>
      </c>
      <c r="G143" s="163">
        <v>29909</v>
      </c>
      <c r="H143" s="163">
        <v>33614</v>
      </c>
      <c r="I143" s="164">
        <f t="shared" si="57"/>
        <v>0.12387575646126581</v>
      </c>
      <c r="J143" s="165">
        <f t="shared" si="54"/>
        <v>0.11253061494671335</v>
      </c>
      <c r="K143" s="163">
        <f t="shared" si="55"/>
        <v>3705</v>
      </c>
      <c r="L143" s="163">
        <f t="shared" si="56"/>
        <v>3400</v>
      </c>
      <c r="M143" s="164">
        <f t="shared" si="58"/>
        <v>1.2428996115079029E-3</v>
      </c>
      <c r="N143" s="79"/>
    </row>
    <row r="144" spans="1:14" x14ac:dyDescent="0.25">
      <c r="A144" s="161"/>
      <c r="B144" s="162" t="s">
        <v>128</v>
      </c>
      <c r="C144" s="163">
        <v>12289</v>
      </c>
      <c r="D144" s="163">
        <v>12127</v>
      </c>
      <c r="E144" s="163">
        <v>15295</v>
      </c>
      <c r="F144" s="163">
        <v>14810</v>
      </c>
      <c r="G144" s="163">
        <v>18646</v>
      </c>
      <c r="H144" s="163">
        <v>16618</v>
      </c>
      <c r="I144" s="164">
        <f t="shared" si="57"/>
        <v>-0.10876327362436988</v>
      </c>
      <c r="J144" s="165">
        <f t="shared" si="54"/>
        <v>0.37033066710645657</v>
      </c>
      <c r="K144" s="163">
        <f t="shared" si="55"/>
        <v>-2028</v>
      </c>
      <c r="L144" s="163">
        <f t="shared" si="56"/>
        <v>4491</v>
      </c>
      <c r="M144" s="164">
        <f t="shared" si="58"/>
        <v>6.1446140727192036E-4</v>
      </c>
      <c r="N144" s="79"/>
    </row>
    <row r="145" spans="1:14" x14ac:dyDescent="0.25">
      <c r="A145" s="161" t="s">
        <v>144</v>
      </c>
      <c r="B145" s="162" t="s">
        <v>131</v>
      </c>
      <c r="C145" s="163">
        <v>53071</v>
      </c>
      <c r="D145" s="163">
        <v>33879</v>
      </c>
      <c r="E145" s="163">
        <v>28797</v>
      </c>
      <c r="F145" s="163">
        <v>6614</v>
      </c>
      <c r="G145" s="163">
        <v>12913</v>
      </c>
      <c r="H145" s="163">
        <v>10719</v>
      </c>
      <c r="I145" s="164">
        <f t="shared" si="57"/>
        <v>-0.16990629598079454</v>
      </c>
      <c r="J145" s="165">
        <f t="shared" si="54"/>
        <v>-0.68360931550518023</v>
      </c>
      <c r="K145" s="163">
        <f t="shared" si="55"/>
        <v>-2194</v>
      </c>
      <c r="L145" s="163">
        <f t="shared" si="56"/>
        <v>-23160</v>
      </c>
      <c r="M145" s="164">
        <f t="shared" si="58"/>
        <v>3.9634202819519287E-4</v>
      </c>
      <c r="N145" s="79"/>
    </row>
    <row r="146" spans="1:14" x14ac:dyDescent="0.25">
      <c r="A146" s="161" t="s">
        <v>145</v>
      </c>
      <c r="B146" s="168" t="s">
        <v>145</v>
      </c>
      <c r="C146" s="169">
        <f t="shared" ref="C146:H146" si="59">C138-SUM(C139:C145)</f>
        <v>283966</v>
      </c>
      <c r="D146" s="169">
        <f t="shared" si="59"/>
        <v>305885</v>
      </c>
      <c r="E146" s="169">
        <f t="shared" si="59"/>
        <v>123683</v>
      </c>
      <c r="F146" s="169">
        <f t="shared" si="59"/>
        <v>345553</v>
      </c>
      <c r="G146" s="169">
        <f t="shared" si="59"/>
        <v>377971</v>
      </c>
      <c r="H146" s="169">
        <f t="shared" si="59"/>
        <v>387054</v>
      </c>
      <c r="I146" s="170">
        <f t="shared" si="57"/>
        <v>2.4030944172965585E-2</v>
      </c>
      <c r="J146" s="171">
        <f t="shared" si="54"/>
        <v>0.26535789594128523</v>
      </c>
      <c r="K146" s="169">
        <f>H146-G146</f>
        <v>9083</v>
      </c>
      <c r="L146" s="169">
        <f t="shared" si="56"/>
        <v>81169</v>
      </c>
      <c r="M146" s="170">
        <f t="shared" si="58"/>
        <v>1.4311574529439515E-2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595727</v>
      </c>
      <c r="D148" s="176">
        <v>545778</v>
      </c>
      <c r="E148" s="176">
        <v>197758</v>
      </c>
      <c r="F148" s="176">
        <v>445863</v>
      </c>
      <c r="G148" s="176">
        <v>584100</v>
      </c>
      <c r="H148" s="176">
        <v>558569</v>
      </c>
      <c r="I148" s="177">
        <f>IFERROR(H148/G148-1,"-")</f>
        <v>-4.3709981167608269E-2</v>
      </c>
      <c r="J148" s="177">
        <f>IFERROR(H148/D148-1,"-")</f>
        <v>2.3436268959173834E-2</v>
      </c>
      <c r="K148" s="176">
        <f>H148-G148</f>
        <v>-25531</v>
      </c>
      <c r="L148" s="176">
        <f>H148-D148</f>
        <v>12791</v>
      </c>
      <c r="M148" s="177">
        <f>H148/H$8</f>
        <v>2.0653453712749386E-2</v>
      </c>
      <c r="N148" s="79"/>
    </row>
    <row r="149" spans="1:14" x14ac:dyDescent="0.25">
      <c r="A149" s="161" t="s">
        <v>96</v>
      </c>
      <c r="B149" s="157" t="s">
        <v>97</v>
      </c>
      <c r="C149" s="158">
        <v>202236</v>
      </c>
      <c r="D149" s="158">
        <v>200014</v>
      </c>
      <c r="E149" s="158">
        <v>72110</v>
      </c>
      <c r="F149" s="158">
        <v>187489</v>
      </c>
      <c r="G149" s="158">
        <v>237265</v>
      </c>
      <c r="H149" s="158">
        <v>216824</v>
      </c>
      <c r="I149" s="159">
        <f>IFERROR(H149/G149-1,"-")</f>
        <v>-8.6152614165595387E-2</v>
      </c>
      <c r="J149" s="160">
        <f t="shared" ref="J149:J160" si="60">IFERROR(H149/D149-1,"-")</f>
        <v>8.4044116911816236E-2</v>
      </c>
      <c r="K149" s="158">
        <f t="shared" ref="K149:K159" si="61">H149-G149</f>
        <v>-20441</v>
      </c>
      <c r="L149" s="158">
        <f t="shared" ref="L149:L160" si="62">H149-D149</f>
        <v>16810</v>
      </c>
      <c r="M149" s="159">
        <f>H149/H$8</f>
        <v>8.0172090606767891E-3</v>
      </c>
      <c r="N149" s="79"/>
    </row>
    <row r="150" spans="1:14" x14ac:dyDescent="0.25">
      <c r="A150" s="161" t="s">
        <v>103</v>
      </c>
      <c r="B150" s="162" t="s">
        <v>103</v>
      </c>
      <c r="C150" s="163">
        <v>86384</v>
      </c>
      <c r="D150" s="163">
        <v>81451</v>
      </c>
      <c r="E150" s="163">
        <v>30833</v>
      </c>
      <c r="F150" s="163">
        <v>112268</v>
      </c>
      <c r="G150" s="163">
        <v>162008</v>
      </c>
      <c r="H150" s="163">
        <v>142328</v>
      </c>
      <c r="I150" s="164">
        <f>IFERROR(H150/G150-1,"-")</f>
        <v>-0.12147548269221276</v>
      </c>
      <c r="J150" s="165">
        <f t="shared" si="60"/>
        <v>0.74740641612748759</v>
      </c>
      <c r="K150" s="163">
        <f t="shared" si="61"/>
        <v>-19680</v>
      </c>
      <c r="L150" s="163">
        <f t="shared" si="62"/>
        <v>60877</v>
      </c>
      <c r="M150" s="164">
        <f>H150/H$8</f>
        <v>5.2626707891562097E-3</v>
      </c>
      <c r="N150" s="79"/>
    </row>
    <row r="151" spans="1:14" x14ac:dyDescent="0.25">
      <c r="A151" s="161" t="s">
        <v>100</v>
      </c>
      <c r="B151" s="162" t="s">
        <v>100</v>
      </c>
      <c r="C151" s="163">
        <v>115852</v>
      </c>
      <c r="D151" s="163">
        <v>118563</v>
      </c>
      <c r="E151" s="163">
        <v>41277</v>
      </c>
      <c r="F151" s="163">
        <v>75221</v>
      </c>
      <c r="G151" s="163">
        <v>75257</v>
      </c>
      <c r="H151" s="163">
        <v>74496</v>
      </c>
      <c r="I151" s="164">
        <f>IFERROR(H151/G151-1,"-")</f>
        <v>-1.011201615796542E-2</v>
      </c>
      <c r="J151" s="165">
        <f t="shared" si="60"/>
        <v>-0.37167581791958704</v>
      </c>
      <c r="K151" s="163">
        <f t="shared" si="61"/>
        <v>-761</v>
      </c>
      <c r="L151" s="163">
        <f t="shared" si="62"/>
        <v>-44067</v>
      </c>
      <c r="M151" s="164">
        <f>H151/H$8</f>
        <v>2.754538271520579E-3</v>
      </c>
      <c r="N151" s="79"/>
    </row>
    <row r="152" spans="1:14" x14ac:dyDescent="0.25">
      <c r="A152" s="161"/>
      <c r="B152" s="157" t="s">
        <v>107</v>
      </c>
      <c r="C152" s="158">
        <v>393491</v>
      </c>
      <c r="D152" s="158">
        <v>345764</v>
      </c>
      <c r="E152" s="158">
        <v>125648</v>
      </c>
      <c r="F152" s="158">
        <v>258374</v>
      </c>
      <c r="G152" s="158">
        <v>346835</v>
      </c>
      <c r="H152" s="158">
        <v>341745</v>
      </c>
      <c r="I152" s="159">
        <f>IFERROR(H152/G152-1,"-")</f>
        <v>-1.4675566191416634E-2</v>
      </c>
      <c r="J152" s="160">
        <f t="shared" si="60"/>
        <v>-1.1623535128006401E-2</v>
      </c>
      <c r="K152" s="158">
        <f t="shared" si="61"/>
        <v>-5090</v>
      </c>
      <c r="L152" s="158">
        <f t="shared" si="62"/>
        <v>-4019</v>
      </c>
      <c r="M152" s="159">
        <f>H152/H$8</f>
        <v>1.2636244652072599E-2</v>
      </c>
      <c r="N152" s="79"/>
    </row>
    <row r="153" spans="1:14" s="56" customFormat="1" x14ac:dyDescent="0.25">
      <c r="A153" s="161"/>
      <c r="B153" s="162" t="s">
        <v>110</v>
      </c>
      <c r="C153" s="163">
        <v>119603</v>
      </c>
      <c r="D153" s="163">
        <v>94439</v>
      </c>
      <c r="E153" s="163">
        <v>26762</v>
      </c>
      <c r="F153" s="163">
        <v>97171</v>
      </c>
      <c r="G153" s="163">
        <v>134849</v>
      </c>
      <c r="H153" s="163">
        <v>122171</v>
      </c>
      <c r="I153" s="164">
        <f t="shared" ref="I153:I160" si="63">IFERROR(H153/G153-1,"-")</f>
        <v>-9.4016270050204298E-2</v>
      </c>
      <c r="J153" s="165">
        <f t="shared" si="60"/>
        <v>0.29364986922775538</v>
      </c>
      <c r="K153" s="163">
        <f t="shared" si="61"/>
        <v>-12678</v>
      </c>
      <c r="L153" s="163">
        <f t="shared" si="62"/>
        <v>27732</v>
      </c>
      <c r="M153" s="164">
        <f t="shared" ref="M153:M160" si="64">H153/H$8</f>
        <v>4.5173525446995898E-3</v>
      </c>
      <c r="N153" s="166"/>
    </row>
    <row r="154" spans="1:14" s="56" customFormat="1" x14ac:dyDescent="0.25">
      <c r="A154" s="161"/>
      <c r="B154" s="162" t="s">
        <v>113</v>
      </c>
      <c r="C154" s="163">
        <v>139092</v>
      </c>
      <c r="D154" s="163">
        <v>110680</v>
      </c>
      <c r="E154" s="163">
        <v>45902</v>
      </c>
      <c r="F154" s="163">
        <v>65713</v>
      </c>
      <c r="G154" s="163">
        <v>71117</v>
      </c>
      <c r="H154" s="163">
        <v>72000</v>
      </c>
      <c r="I154" s="164">
        <f t="shared" si="63"/>
        <v>1.2416159286809059E-2</v>
      </c>
      <c r="J154" s="165">
        <f t="shared" si="60"/>
        <v>-0.3494759667509939</v>
      </c>
      <c r="K154" s="163">
        <f t="shared" si="61"/>
        <v>883</v>
      </c>
      <c r="L154" s="163">
        <f t="shared" si="62"/>
        <v>-38680</v>
      </c>
      <c r="M154" s="164">
        <f t="shared" si="64"/>
        <v>2.6622470407737554E-3</v>
      </c>
      <c r="N154" s="166"/>
    </row>
    <row r="155" spans="1:14" x14ac:dyDescent="0.25">
      <c r="A155" s="161"/>
      <c r="B155" s="162" t="s">
        <v>116</v>
      </c>
      <c r="C155" s="163">
        <v>53918</v>
      </c>
      <c r="D155" s="163">
        <v>51585</v>
      </c>
      <c r="E155" s="163">
        <v>12904</v>
      </c>
      <c r="F155" s="163">
        <v>27871</v>
      </c>
      <c r="G155" s="163">
        <v>53171</v>
      </c>
      <c r="H155" s="163">
        <v>43872</v>
      </c>
      <c r="I155" s="164">
        <f t="shared" si="63"/>
        <v>-0.17488856707603773</v>
      </c>
      <c r="J155" s="165">
        <f t="shared" si="60"/>
        <v>-0.149520209363187</v>
      </c>
      <c r="K155" s="163">
        <f t="shared" si="61"/>
        <v>-9299</v>
      </c>
      <c r="L155" s="163">
        <f t="shared" si="62"/>
        <v>-7713</v>
      </c>
      <c r="M155" s="164">
        <f t="shared" si="64"/>
        <v>1.6221958635114751E-3</v>
      </c>
      <c r="N155" s="79"/>
    </row>
    <row r="156" spans="1:14" x14ac:dyDescent="0.25">
      <c r="A156" s="161"/>
      <c r="B156" s="162" t="s">
        <v>123</v>
      </c>
      <c r="C156" s="163">
        <v>5336</v>
      </c>
      <c r="D156" s="163">
        <v>5335</v>
      </c>
      <c r="E156" s="163">
        <v>2471</v>
      </c>
      <c r="F156" s="163">
        <v>5946</v>
      </c>
      <c r="G156" s="163">
        <v>8704</v>
      </c>
      <c r="H156" s="163">
        <v>11424</v>
      </c>
      <c r="I156" s="164">
        <f t="shared" si="63"/>
        <v>0.3125</v>
      </c>
      <c r="J156" s="165">
        <f t="shared" si="60"/>
        <v>1.1413308341143393</v>
      </c>
      <c r="K156" s="163">
        <f t="shared" si="61"/>
        <v>2720</v>
      </c>
      <c r="L156" s="163">
        <f t="shared" si="62"/>
        <v>6089</v>
      </c>
      <c r="M156" s="164">
        <f t="shared" si="64"/>
        <v>4.2240986380276922E-4</v>
      </c>
      <c r="N156" s="79"/>
    </row>
    <row r="157" spans="1:14" x14ac:dyDescent="0.25">
      <c r="A157" s="161"/>
      <c r="B157" s="162" t="s">
        <v>119</v>
      </c>
      <c r="C157" s="163">
        <v>11893</v>
      </c>
      <c r="D157" s="163">
        <v>16639</v>
      </c>
      <c r="E157" s="163">
        <v>8377</v>
      </c>
      <c r="F157" s="163">
        <v>21657</v>
      </c>
      <c r="G157" s="163">
        <v>17333</v>
      </c>
      <c r="H157" s="163">
        <v>20183</v>
      </c>
      <c r="I157" s="164">
        <f t="shared" si="63"/>
        <v>0.16442623896613395</v>
      </c>
      <c r="J157" s="165">
        <f t="shared" si="60"/>
        <v>0.21299356932507973</v>
      </c>
      <c r="K157" s="163">
        <f t="shared" si="61"/>
        <v>2850</v>
      </c>
      <c r="L157" s="163">
        <f t="shared" si="62"/>
        <v>3544</v>
      </c>
      <c r="M157" s="164">
        <f t="shared" si="64"/>
        <v>7.4627961144356535E-4</v>
      </c>
      <c r="N157" s="79"/>
    </row>
    <row r="158" spans="1:14" x14ac:dyDescent="0.25">
      <c r="A158" s="161"/>
      <c r="B158" s="162" t="s">
        <v>128</v>
      </c>
      <c r="C158" s="163">
        <v>1619</v>
      </c>
      <c r="D158" s="163">
        <v>2512</v>
      </c>
      <c r="E158" s="163">
        <v>2803</v>
      </c>
      <c r="F158" s="163">
        <v>1510</v>
      </c>
      <c r="G158" s="163">
        <v>3171</v>
      </c>
      <c r="H158" s="163">
        <v>2217</v>
      </c>
      <c r="I158" s="164">
        <f t="shared" si="63"/>
        <v>-0.30085146641438032</v>
      </c>
      <c r="J158" s="165">
        <f t="shared" si="60"/>
        <v>-0.11743630573248409</v>
      </c>
      <c r="K158" s="163">
        <f t="shared" si="61"/>
        <v>-954</v>
      </c>
      <c r="L158" s="163">
        <f t="shared" si="62"/>
        <v>-295</v>
      </c>
      <c r="M158" s="164">
        <f t="shared" si="64"/>
        <v>8.1975023463825216E-5</v>
      </c>
      <c r="N158" s="79"/>
    </row>
    <row r="159" spans="1:14" x14ac:dyDescent="0.25">
      <c r="A159" s="161" t="s">
        <v>144</v>
      </c>
      <c r="B159" s="162" t="s">
        <v>131</v>
      </c>
      <c r="C159" s="163">
        <v>5803</v>
      </c>
      <c r="D159" s="163">
        <v>5190</v>
      </c>
      <c r="E159" s="163">
        <v>3726</v>
      </c>
      <c r="F159" s="163">
        <v>2647</v>
      </c>
      <c r="G159" s="163">
        <v>4002</v>
      </c>
      <c r="H159" s="163">
        <v>3748</v>
      </c>
      <c r="I159" s="164">
        <f t="shared" si="63"/>
        <v>-6.3468265867066442E-2</v>
      </c>
      <c r="J159" s="165">
        <f t="shared" si="60"/>
        <v>-0.2778420038535645</v>
      </c>
      <c r="K159" s="163">
        <f t="shared" si="61"/>
        <v>-254</v>
      </c>
      <c r="L159" s="163">
        <f t="shared" si="62"/>
        <v>-1442</v>
      </c>
      <c r="M159" s="164">
        <f t="shared" si="64"/>
        <v>1.385847487336116E-4</v>
      </c>
      <c r="N159" s="79"/>
    </row>
    <row r="160" spans="1:14" x14ac:dyDescent="0.25">
      <c r="A160" s="161" t="s">
        <v>145</v>
      </c>
      <c r="B160" s="168" t="s">
        <v>145</v>
      </c>
      <c r="C160" s="169">
        <f t="shared" ref="C160:H160" si="65">C152-SUM(C153:C159)</f>
        <v>56227</v>
      </c>
      <c r="D160" s="169">
        <f t="shared" si="65"/>
        <v>59384</v>
      </c>
      <c r="E160" s="169">
        <f t="shared" si="65"/>
        <v>22703</v>
      </c>
      <c r="F160" s="169">
        <f t="shared" si="65"/>
        <v>35859</v>
      </c>
      <c r="G160" s="169">
        <f t="shared" si="65"/>
        <v>54488</v>
      </c>
      <c r="H160" s="169">
        <f t="shared" si="65"/>
        <v>66130</v>
      </c>
      <c r="I160" s="170">
        <f t="shared" si="63"/>
        <v>0.21366172368227865</v>
      </c>
      <c r="J160" s="171">
        <f t="shared" si="60"/>
        <v>0.11359962279401858</v>
      </c>
      <c r="K160" s="169">
        <f>H160-G160</f>
        <v>11642</v>
      </c>
      <c r="L160" s="169">
        <f t="shared" si="62"/>
        <v>6746</v>
      </c>
      <c r="M160" s="170">
        <f t="shared" si="64"/>
        <v>2.4451999556440061E-3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2">
    <mergeCell ref="B3:M3"/>
    <mergeCell ref="C5:M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CB840B-00B5-40EF-B4AC-C005BB03F069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67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</row>
    <row r="5" spans="1:14" ht="6" customHeight="1" x14ac:dyDescent="0.25"/>
    <row r="6" spans="1:14" s="144" customFormat="1" ht="72" customHeight="1" x14ac:dyDescent="0.25">
      <c r="B6" s="145"/>
      <c r="C6" s="182">
        <v>2018</v>
      </c>
      <c r="D6" s="182">
        <v>2019</v>
      </c>
      <c r="E6" s="182">
        <v>2020</v>
      </c>
      <c r="F6" s="182">
        <v>2021</v>
      </c>
      <c r="G6" s="182">
        <v>2022</v>
      </c>
      <c r="H6" s="182">
        <v>2023</v>
      </c>
      <c r="I6" s="173" t="str">
        <f>CONCATENATE("var. ",RIGHT(H6,2),"/",RIGHT(G6,2))</f>
        <v>var. 23/22</v>
      </c>
      <c r="J6" s="173" t="str">
        <f>CONCATENATE("var. ",RIGHT(H6,2),"/",RIGHT(E6,2))</f>
        <v>var. 23/20</v>
      </c>
      <c r="K6" s="172" t="str">
        <f>CONCATENATE("dif. ",RIGHT(H6,2),"/",RIGHT(G6,2))</f>
        <v>dif. 23/22</v>
      </c>
      <c r="L6" s="172" t="str">
        <f>CONCATENATE("dif. ",RIGHT(H6,2),"/",RIGHT(E6,2))</f>
        <v>dif. 23/20</v>
      </c>
      <c r="M6" s="173" t="str">
        <f>CONCATENATE("Cuota s/ total lugares de residencia ",RIGHT(H6,4))</f>
        <v>Cuota s/ total lugares de residencia 2023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>
        <v>3</v>
      </c>
      <c r="B8" s="154" t="s">
        <v>68</v>
      </c>
      <c r="C8" s="176">
        <v>34510831</v>
      </c>
      <c r="D8" s="176">
        <v>34034766</v>
      </c>
      <c r="E8" s="176">
        <v>10243785</v>
      </c>
      <c r="F8" s="176">
        <v>13903380</v>
      </c>
      <c r="G8" s="176">
        <v>31405937</v>
      </c>
      <c r="H8" s="176">
        <v>34509923</v>
      </c>
      <c r="I8" s="177">
        <f>IFERROR(H8/G8-1,"-")</f>
        <v>9.8834370074677214E-2</v>
      </c>
      <c r="J8" s="177">
        <f>IFERROR(H8/E8-1,"-")</f>
        <v>2.3688644382911201</v>
      </c>
      <c r="K8" s="176">
        <f>H8-G8</f>
        <v>3103986</v>
      </c>
      <c r="L8" s="176">
        <f>H8-E8</f>
        <v>24266138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4630328</v>
      </c>
      <c r="D9" s="158">
        <v>4613933</v>
      </c>
      <c r="E9" s="158">
        <v>1666329</v>
      </c>
      <c r="F9" s="158">
        <v>2851484</v>
      </c>
      <c r="G9" s="158">
        <v>4154268</v>
      </c>
      <c r="H9" s="158">
        <v>4256196</v>
      </c>
      <c r="I9" s="159">
        <f>IFERROR(H9/G9-1,"-")</f>
        <v>2.4535730482482032E-2</v>
      </c>
      <c r="J9" s="160">
        <f t="shared" ref="J9:J20" si="0">IFERROR(H9/E9-1,"-")</f>
        <v>1.5542350880288347</v>
      </c>
      <c r="K9" s="158">
        <f t="shared" ref="K9:K19" si="1">H9-G9</f>
        <v>101928</v>
      </c>
      <c r="L9" s="158">
        <f t="shared" ref="L9:L20" si="2">H9-E9</f>
        <v>2589867</v>
      </c>
      <c r="M9" s="159">
        <f>H9/H$8</f>
        <v>0.12333252670543483</v>
      </c>
      <c r="N9" s="79"/>
    </row>
    <row r="10" spans="1:14" x14ac:dyDescent="0.25">
      <c r="A10" s="161" t="s">
        <v>103</v>
      </c>
      <c r="B10" s="162" t="s">
        <v>103</v>
      </c>
      <c r="C10" s="163">
        <v>1417896</v>
      </c>
      <c r="D10" s="163">
        <v>1301233</v>
      </c>
      <c r="E10" s="163">
        <v>564792</v>
      </c>
      <c r="F10" s="163">
        <v>1116779</v>
      </c>
      <c r="G10" s="163">
        <v>1214668</v>
      </c>
      <c r="H10" s="163">
        <v>1317693</v>
      </c>
      <c r="I10" s="164">
        <f>IFERROR(H10/G10-1,"-")</f>
        <v>8.4817415129072371E-2</v>
      </c>
      <c r="J10" s="165">
        <f t="shared" si="0"/>
        <v>1.3330588960183571</v>
      </c>
      <c r="K10" s="163">
        <f t="shared" si="1"/>
        <v>103025</v>
      </c>
      <c r="L10" s="163">
        <f t="shared" si="2"/>
        <v>752901</v>
      </c>
      <c r="M10" s="164">
        <f>H10/H$8</f>
        <v>3.8183017678712294E-2</v>
      </c>
      <c r="N10" s="79"/>
    </row>
    <row r="11" spans="1:14" x14ac:dyDescent="0.25">
      <c r="A11" s="161" t="s">
        <v>100</v>
      </c>
      <c r="B11" s="162" t="s">
        <v>100</v>
      </c>
      <c r="C11" s="163">
        <v>3212432</v>
      </c>
      <c r="D11" s="163">
        <v>3312700</v>
      </c>
      <c r="E11" s="163">
        <v>1101537</v>
      </c>
      <c r="F11" s="163">
        <v>1734705</v>
      </c>
      <c r="G11" s="163">
        <v>2939600</v>
      </c>
      <c r="H11" s="163">
        <v>2938503</v>
      </c>
      <c r="I11" s="164">
        <f>IFERROR(H11/G11-1,"-")</f>
        <v>-3.7318002449315824E-4</v>
      </c>
      <c r="J11" s="165">
        <f t="shared" si="0"/>
        <v>1.6676389444930129</v>
      </c>
      <c r="K11" s="163">
        <f t="shared" si="1"/>
        <v>-1097</v>
      </c>
      <c r="L11" s="163">
        <f t="shared" si="2"/>
        <v>1836966</v>
      </c>
      <c r="M11" s="164">
        <f>H11/H$8</f>
        <v>8.5149509026722539E-2</v>
      </c>
      <c r="N11" s="79"/>
    </row>
    <row r="12" spans="1:14" x14ac:dyDescent="0.25">
      <c r="A12" s="1"/>
      <c r="B12" s="157" t="s">
        <v>107</v>
      </c>
      <c r="C12" s="158">
        <v>29880503</v>
      </c>
      <c r="D12" s="158">
        <v>29420833</v>
      </c>
      <c r="E12" s="158">
        <v>8577456</v>
      </c>
      <c r="F12" s="158">
        <v>11051896</v>
      </c>
      <c r="G12" s="158">
        <v>27251669</v>
      </c>
      <c r="H12" s="158">
        <v>30253727</v>
      </c>
      <c r="I12" s="159">
        <f>IFERROR(H12/G12-1,"-")</f>
        <v>0.11016051897592027</v>
      </c>
      <c r="J12" s="160">
        <f t="shared" si="0"/>
        <v>2.5271212116972679</v>
      </c>
      <c r="K12" s="158">
        <f t="shared" si="1"/>
        <v>3002058</v>
      </c>
      <c r="L12" s="158">
        <f t="shared" si="2"/>
        <v>21676271</v>
      </c>
      <c r="M12" s="159">
        <f>H12/H$8</f>
        <v>0.87666747329456518</v>
      </c>
      <c r="N12" s="79"/>
    </row>
    <row r="13" spans="1:14" s="56" customFormat="1" x14ac:dyDescent="0.25">
      <c r="B13" s="162" t="s">
        <v>110</v>
      </c>
      <c r="C13" s="163">
        <v>12789312</v>
      </c>
      <c r="D13" s="163">
        <v>13160030</v>
      </c>
      <c r="E13" s="163">
        <v>3390819</v>
      </c>
      <c r="F13" s="163">
        <v>3350798</v>
      </c>
      <c r="G13" s="163">
        <v>12657617</v>
      </c>
      <c r="H13" s="163">
        <v>13883101</v>
      </c>
      <c r="I13" s="164">
        <f t="shared" ref="I13:I20" si="3">IFERROR(H13/G13-1,"-")</f>
        <v>9.6817908141793252E-2</v>
      </c>
      <c r="J13" s="165">
        <f t="shared" si="0"/>
        <v>3.09432087056254</v>
      </c>
      <c r="K13" s="163">
        <f t="shared" si="1"/>
        <v>1225484</v>
      </c>
      <c r="L13" s="163">
        <f t="shared" si="2"/>
        <v>10492282</v>
      </c>
      <c r="M13" s="164">
        <f t="shared" ref="M13:M20" si="4">H13/H$8</f>
        <v>0.40229301583779253</v>
      </c>
      <c r="N13" s="166"/>
    </row>
    <row r="14" spans="1:14" s="56" customFormat="1" x14ac:dyDescent="0.25">
      <c r="B14" s="162" t="s">
        <v>113</v>
      </c>
      <c r="C14" s="163">
        <v>5171883</v>
      </c>
      <c r="D14" s="163">
        <v>4424103</v>
      </c>
      <c r="E14" s="163">
        <v>1278654</v>
      </c>
      <c r="F14" s="163">
        <v>1806937</v>
      </c>
      <c r="G14" s="163">
        <v>3169256</v>
      </c>
      <c r="H14" s="163">
        <v>3598054</v>
      </c>
      <c r="I14" s="164">
        <f t="shared" si="3"/>
        <v>0.13529926266606429</v>
      </c>
      <c r="J14" s="165">
        <f t="shared" si="0"/>
        <v>1.813938719935182</v>
      </c>
      <c r="K14" s="163">
        <f t="shared" si="1"/>
        <v>428798</v>
      </c>
      <c r="L14" s="163">
        <f t="shared" si="2"/>
        <v>2319400</v>
      </c>
      <c r="M14" s="164">
        <f t="shared" si="4"/>
        <v>0.10426143228427372</v>
      </c>
      <c r="N14" s="166"/>
    </row>
    <row r="15" spans="1:14" x14ac:dyDescent="0.25">
      <c r="A15" s="1"/>
      <c r="B15" s="162" t="s">
        <v>116</v>
      </c>
      <c r="C15" s="163">
        <v>1147817</v>
      </c>
      <c r="D15" s="163">
        <v>1180822</v>
      </c>
      <c r="E15" s="163">
        <v>395218</v>
      </c>
      <c r="F15" s="163">
        <v>815902</v>
      </c>
      <c r="G15" s="163">
        <v>1288352</v>
      </c>
      <c r="H15" s="163">
        <v>1520450</v>
      </c>
      <c r="I15" s="164">
        <f t="shared" si="3"/>
        <v>0.18015107672437347</v>
      </c>
      <c r="J15" s="165">
        <f t="shared" si="0"/>
        <v>2.8471172871680945</v>
      </c>
      <c r="K15" s="163">
        <f t="shared" si="1"/>
        <v>232098</v>
      </c>
      <c r="L15" s="163">
        <f t="shared" si="2"/>
        <v>1125232</v>
      </c>
      <c r="M15" s="164">
        <f t="shared" si="4"/>
        <v>4.4058342291867759E-2</v>
      </c>
      <c r="N15" s="79"/>
    </row>
    <row r="16" spans="1:14" x14ac:dyDescent="0.25">
      <c r="A16" s="1"/>
      <c r="B16" s="162" t="s">
        <v>123</v>
      </c>
      <c r="C16" s="163">
        <v>1190551</v>
      </c>
      <c r="D16" s="163">
        <v>1116998</v>
      </c>
      <c r="E16" s="163">
        <v>302698</v>
      </c>
      <c r="F16" s="163">
        <v>691981</v>
      </c>
      <c r="G16" s="163">
        <v>1287744</v>
      </c>
      <c r="H16" s="163">
        <v>1318357</v>
      </c>
      <c r="I16" s="164">
        <f t="shared" si="3"/>
        <v>2.3772582128124942E-2</v>
      </c>
      <c r="J16" s="165">
        <f t="shared" si="0"/>
        <v>3.3553541813953185</v>
      </c>
      <c r="K16" s="163">
        <f t="shared" si="1"/>
        <v>30613</v>
      </c>
      <c r="L16" s="163">
        <f t="shared" si="2"/>
        <v>1015659</v>
      </c>
      <c r="M16" s="164">
        <f t="shared" si="4"/>
        <v>3.8202258521411361E-2</v>
      </c>
      <c r="N16" s="79"/>
    </row>
    <row r="17" spans="1:14" x14ac:dyDescent="0.25">
      <c r="A17" s="1"/>
      <c r="B17" s="162" t="s">
        <v>119</v>
      </c>
      <c r="C17" s="163">
        <v>1113956</v>
      </c>
      <c r="D17" s="163">
        <v>1084813</v>
      </c>
      <c r="E17" s="163">
        <v>443857</v>
      </c>
      <c r="F17" s="163">
        <v>726467</v>
      </c>
      <c r="G17" s="163">
        <v>1124652</v>
      </c>
      <c r="H17" s="163">
        <v>1172687</v>
      </c>
      <c r="I17" s="164">
        <f t="shared" si="3"/>
        <v>4.2710989710594838E-2</v>
      </c>
      <c r="J17" s="165">
        <f t="shared" si="0"/>
        <v>1.6420378635461419</v>
      </c>
      <c r="K17" s="163">
        <f t="shared" si="1"/>
        <v>48035</v>
      </c>
      <c r="L17" s="163">
        <f t="shared" si="2"/>
        <v>728830</v>
      </c>
      <c r="M17" s="164">
        <f t="shared" si="4"/>
        <v>3.3981153768439298E-2</v>
      </c>
      <c r="N17" s="79"/>
    </row>
    <row r="18" spans="1:14" x14ac:dyDescent="0.25">
      <c r="A18" s="1"/>
      <c r="B18" s="162" t="s">
        <v>128</v>
      </c>
      <c r="C18" s="163">
        <v>561907</v>
      </c>
      <c r="D18" s="163">
        <v>594834</v>
      </c>
      <c r="E18" s="163">
        <v>241432</v>
      </c>
      <c r="F18" s="163">
        <v>191434</v>
      </c>
      <c r="G18" s="163">
        <v>491173</v>
      </c>
      <c r="H18" s="163">
        <v>523681</v>
      </c>
      <c r="I18" s="164">
        <f t="shared" si="3"/>
        <v>6.6184419746199374E-2</v>
      </c>
      <c r="J18" s="165">
        <f t="shared" si="0"/>
        <v>1.169062096159581</v>
      </c>
      <c r="K18" s="163">
        <f t="shared" si="1"/>
        <v>32508</v>
      </c>
      <c r="L18" s="163">
        <f t="shared" si="2"/>
        <v>282249</v>
      </c>
      <c r="M18" s="164">
        <f t="shared" si="4"/>
        <v>1.5174794797426816E-2</v>
      </c>
      <c r="N18" s="79"/>
    </row>
    <row r="19" spans="1:14" x14ac:dyDescent="0.25">
      <c r="A19" s="161" t="s">
        <v>144</v>
      </c>
      <c r="B19" s="162" t="s">
        <v>131</v>
      </c>
      <c r="C19" s="163">
        <v>955904</v>
      </c>
      <c r="D19" s="163">
        <v>847396</v>
      </c>
      <c r="E19" s="163">
        <v>356220</v>
      </c>
      <c r="F19" s="163">
        <v>171613</v>
      </c>
      <c r="G19" s="163">
        <v>432862</v>
      </c>
      <c r="H19" s="163">
        <v>543249</v>
      </c>
      <c r="I19" s="164">
        <f t="shared" si="3"/>
        <v>0.25501661037466916</v>
      </c>
      <c r="J19" s="165">
        <f t="shared" si="0"/>
        <v>0.52503789792824662</v>
      </c>
      <c r="K19" s="163">
        <f t="shared" si="1"/>
        <v>110387</v>
      </c>
      <c r="L19" s="163">
        <f t="shared" si="2"/>
        <v>187029</v>
      </c>
      <c r="M19" s="164">
        <f t="shared" si="4"/>
        <v>1.5741820113594575E-2</v>
      </c>
      <c r="N19" s="79"/>
    </row>
    <row r="20" spans="1:14" x14ac:dyDescent="0.25">
      <c r="A20" s="167" t="s">
        <v>145</v>
      </c>
      <c r="B20" s="168" t="s">
        <v>145</v>
      </c>
      <c r="C20" s="169">
        <f t="shared" ref="C20" si="5">C12-SUM(C13:C19)</f>
        <v>6949173</v>
      </c>
      <c r="D20" s="169">
        <f t="shared" ref="D20:H20" si="6">D12-SUM(D13:D19)</f>
        <v>7011837</v>
      </c>
      <c r="E20" s="169">
        <f t="shared" si="6"/>
        <v>2168558</v>
      </c>
      <c r="F20" s="169">
        <f t="shared" si="6"/>
        <v>3296764</v>
      </c>
      <c r="G20" s="169">
        <f t="shared" si="6"/>
        <v>6800013</v>
      </c>
      <c r="H20" s="169">
        <f t="shared" si="6"/>
        <v>7694148</v>
      </c>
      <c r="I20" s="170">
        <f t="shared" si="3"/>
        <v>0.13149018979816662</v>
      </c>
      <c r="J20" s="171">
        <f t="shared" si="0"/>
        <v>2.548048057741596</v>
      </c>
      <c r="K20" s="169">
        <f>H20-G20</f>
        <v>894135</v>
      </c>
      <c r="L20" s="169">
        <f t="shared" si="2"/>
        <v>5525590</v>
      </c>
      <c r="M20" s="170">
        <f t="shared" si="4"/>
        <v>0.22295465567975911</v>
      </c>
      <c r="N20" s="79"/>
    </row>
    <row r="21" spans="1:14" s="144" customFormat="1" x14ac:dyDescent="0.25"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">
        <v>3</v>
      </c>
      <c r="B22" s="154" t="s">
        <v>68</v>
      </c>
      <c r="C22" s="176">
        <v>12780955</v>
      </c>
      <c r="D22" s="176">
        <v>13105945</v>
      </c>
      <c r="E22" s="176">
        <v>3913809</v>
      </c>
      <c r="F22" s="176">
        <v>5763674</v>
      </c>
      <c r="G22" s="176">
        <v>12632387</v>
      </c>
      <c r="H22" s="176">
        <v>13590517</v>
      </c>
      <c r="I22" s="177">
        <f>IFERROR(H22/G22-1,"-")</f>
        <v>7.5847106330735325E-2</v>
      </c>
      <c r="J22" s="177">
        <f>IFERROR(H22/E22-1,"-")</f>
        <v>2.4724527947071508</v>
      </c>
      <c r="K22" s="176">
        <f>H22-G22</f>
        <v>958130</v>
      </c>
      <c r="L22" s="176">
        <f>H22-E22</f>
        <v>9676708</v>
      </c>
      <c r="M22" s="177">
        <f>H22/H$8</f>
        <v>0.39381475872896038</v>
      </c>
      <c r="N22" s="79"/>
    </row>
    <row r="23" spans="1:14" x14ac:dyDescent="0.25">
      <c r="A23" s="1" t="s">
        <v>96</v>
      </c>
      <c r="B23" s="157" t="s">
        <v>97</v>
      </c>
      <c r="C23" s="158">
        <v>881685</v>
      </c>
      <c r="D23" s="158">
        <v>1013579</v>
      </c>
      <c r="E23" s="158">
        <v>419753</v>
      </c>
      <c r="F23" s="158">
        <v>926094</v>
      </c>
      <c r="G23" s="158">
        <v>924124</v>
      </c>
      <c r="H23" s="158">
        <v>817242</v>
      </c>
      <c r="I23" s="159">
        <f>IFERROR(H23/G23-1,"-")</f>
        <v>-0.11565763901814041</v>
      </c>
      <c r="J23" s="160">
        <f t="shared" ref="J23:J34" si="7">IFERROR(H23/E23-1,"-")</f>
        <v>0.94695928319749956</v>
      </c>
      <c r="K23" s="158">
        <f t="shared" ref="K23:K33" si="8">H23-G23</f>
        <v>-106882</v>
      </c>
      <c r="L23" s="158">
        <f t="shared" ref="L23:L34" si="9">H23-E23</f>
        <v>397489</v>
      </c>
      <c r="M23" s="159">
        <f>H23/H$8</f>
        <v>2.3681362604025515E-2</v>
      </c>
      <c r="N23" s="79"/>
    </row>
    <row r="24" spans="1:14" x14ac:dyDescent="0.25">
      <c r="A24" s="161" t="s">
        <v>103</v>
      </c>
      <c r="B24" s="162" t="s">
        <v>103</v>
      </c>
      <c r="C24" s="163">
        <v>322907</v>
      </c>
      <c r="D24" s="163">
        <v>409352</v>
      </c>
      <c r="E24" s="163">
        <v>197437</v>
      </c>
      <c r="F24" s="163">
        <v>341894</v>
      </c>
      <c r="G24" s="163">
        <v>286571</v>
      </c>
      <c r="H24" s="163">
        <v>256506</v>
      </c>
      <c r="I24" s="164">
        <f>IFERROR(H24/G24-1,"-")</f>
        <v>-0.10491291861353735</v>
      </c>
      <c r="J24" s="165">
        <f t="shared" si="7"/>
        <v>0.2991789786108987</v>
      </c>
      <c r="K24" s="163">
        <f t="shared" si="8"/>
        <v>-30065</v>
      </c>
      <c r="L24" s="163">
        <f t="shared" si="9"/>
        <v>59069</v>
      </c>
      <c r="M24" s="164">
        <f>H24/H$8</f>
        <v>7.432818670734212E-3</v>
      </c>
      <c r="N24" s="79"/>
    </row>
    <row r="25" spans="1:14" x14ac:dyDescent="0.25">
      <c r="A25" s="161" t="s">
        <v>100</v>
      </c>
      <c r="B25" s="162" t="s">
        <v>100</v>
      </c>
      <c r="C25" s="163">
        <v>558778</v>
      </c>
      <c r="D25" s="163">
        <v>604227</v>
      </c>
      <c r="E25" s="163">
        <v>222316</v>
      </c>
      <c r="F25" s="163">
        <v>584200</v>
      </c>
      <c r="G25" s="163">
        <v>637553</v>
      </c>
      <c r="H25" s="163">
        <v>560736</v>
      </c>
      <c r="I25" s="164">
        <f>IFERROR(H25/G25-1,"-")</f>
        <v>-0.12048723792374905</v>
      </c>
      <c r="J25" s="165">
        <f t="shared" si="7"/>
        <v>1.5222476115079435</v>
      </c>
      <c r="K25" s="163">
        <f t="shared" si="8"/>
        <v>-76817</v>
      </c>
      <c r="L25" s="163">
        <f t="shared" si="9"/>
        <v>338420</v>
      </c>
      <c r="M25" s="164">
        <f>H25/H$8</f>
        <v>1.6248543933291303E-2</v>
      </c>
      <c r="N25" s="79"/>
    </row>
    <row r="26" spans="1:14" x14ac:dyDescent="0.25">
      <c r="A26" s="1"/>
      <c r="B26" s="157" t="s">
        <v>107</v>
      </c>
      <c r="C26" s="158">
        <v>11899270</v>
      </c>
      <c r="D26" s="158">
        <v>12092366</v>
      </c>
      <c r="E26" s="158">
        <v>3494056</v>
      </c>
      <c r="F26" s="158">
        <v>4837580</v>
      </c>
      <c r="G26" s="158">
        <v>11708263</v>
      </c>
      <c r="H26" s="158">
        <v>12773275</v>
      </c>
      <c r="I26" s="159">
        <f>IFERROR(H26/G26-1,"-")</f>
        <v>9.0962425425530569E-2</v>
      </c>
      <c r="J26" s="160">
        <f t="shared" si="7"/>
        <v>2.6557155924232467</v>
      </c>
      <c r="K26" s="158">
        <f t="shared" si="8"/>
        <v>1065012</v>
      </c>
      <c r="L26" s="158">
        <f t="shared" si="9"/>
        <v>9279219</v>
      </c>
      <c r="M26" s="159">
        <f>H26/H$8</f>
        <v>0.37013339612493484</v>
      </c>
      <c r="N26" s="79"/>
    </row>
    <row r="27" spans="1:14" s="56" customFormat="1" x14ac:dyDescent="0.25">
      <c r="B27" s="162" t="s">
        <v>110</v>
      </c>
      <c r="C27" s="163">
        <v>5384111</v>
      </c>
      <c r="D27" s="163">
        <v>5650065</v>
      </c>
      <c r="E27" s="163">
        <v>1483938</v>
      </c>
      <c r="F27" s="163">
        <v>1575483</v>
      </c>
      <c r="G27" s="163">
        <v>5839663</v>
      </c>
      <c r="H27" s="163">
        <v>6456134</v>
      </c>
      <c r="I27" s="164">
        <f t="shared" ref="I27:I34" si="10">IFERROR(H27/G27-1,"-")</f>
        <v>0.10556619448759297</v>
      </c>
      <c r="J27" s="165">
        <f t="shared" si="7"/>
        <v>3.3506763759671898</v>
      </c>
      <c r="K27" s="163">
        <f t="shared" si="8"/>
        <v>616471</v>
      </c>
      <c r="L27" s="163">
        <f t="shared" si="9"/>
        <v>4972196</v>
      </c>
      <c r="M27" s="164">
        <f t="shared" ref="M27:M34" si="11">H27/H$8</f>
        <v>0.18708051014776242</v>
      </c>
      <c r="N27" s="166"/>
    </row>
    <row r="28" spans="1:14" s="56" customFormat="1" x14ac:dyDescent="0.25">
      <c r="B28" s="162" t="s">
        <v>113</v>
      </c>
      <c r="C28" s="163">
        <v>1974764</v>
      </c>
      <c r="D28" s="163">
        <v>1813831</v>
      </c>
      <c r="E28" s="163">
        <v>510569</v>
      </c>
      <c r="F28" s="163">
        <v>851193</v>
      </c>
      <c r="G28" s="163">
        <v>1420539</v>
      </c>
      <c r="H28" s="163">
        <v>1496214</v>
      </c>
      <c r="I28" s="164">
        <f t="shared" si="10"/>
        <v>5.3272032658026269E-2</v>
      </c>
      <c r="J28" s="165">
        <f t="shared" si="7"/>
        <v>1.9304834410236422</v>
      </c>
      <c r="K28" s="163">
        <f t="shared" si="8"/>
        <v>75675</v>
      </c>
      <c r="L28" s="163">
        <f t="shared" si="9"/>
        <v>985645</v>
      </c>
      <c r="M28" s="164">
        <f t="shared" si="11"/>
        <v>4.3356051533351724E-2</v>
      </c>
      <c r="N28" s="166"/>
    </row>
    <row r="29" spans="1:14" x14ac:dyDescent="0.25">
      <c r="A29" s="1"/>
      <c r="B29" s="162" t="s">
        <v>116</v>
      </c>
      <c r="C29" s="163">
        <v>402743</v>
      </c>
      <c r="D29" s="163">
        <v>428540</v>
      </c>
      <c r="E29" s="163">
        <v>173273</v>
      </c>
      <c r="F29" s="163">
        <v>321437</v>
      </c>
      <c r="G29" s="163">
        <v>466813</v>
      </c>
      <c r="H29" s="163">
        <v>535409</v>
      </c>
      <c r="I29" s="164">
        <f t="shared" si="10"/>
        <v>0.14694535070788528</v>
      </c>
      <c r="J29" s="165">
        <f t="shared" si="7"/>
        <v>2.089973625435007</v>
      </c>
      <c r="K29" s="163">
        <f t="shared" si="8"/>
        <v>68596</v>
      </c>
      <c r="L29" s="163">
        <f t="shared" si="9"/>
        <v>362136</v>
      </c>
      <c r="M29" s="164">
        <f t="shared" si="11"/>
        <v>1.5514639079316404E-2</v>
      </c>
      <c r="N29" s="79"/>
    </row>
    <row r="30" spans="1:14" x14ac:dyDescent="0.25">
      <c r="A30" s="1"/>
      <c r="B30" s="162" t="s">
        <v>123</v>
      </c>
      <c r="C30" s="163">
        <v>530274</v>
      </c>
      <c r="D30" s="163">
        <v>502164</v>
      </c>
      <c r="E30" s="163">
        <v>134940</v>
      </c>
      <c r="F30" s="163">
        <v>321774</v>
      </c>
      <c r="G30" s="163">
        <v>583899</v>
      </c>
      <c r="H30" s="163">
        <v>553235</v>
      </c>
      <c r="I30" s="164">
        <f t="shared" si="10"/>
        <v>-5.2515931693666196E-2</v>
      </c>
      <c r="J30" s="165">
        <f t="shared" si="7"/>
        <v>3.099859196680006</v>
      </c>
      <c r="K30" s="163">
        <f t="shared" si="8"/>
        <v>-30664</v>
      </c>
      <c r="L30" s="163">
        <f t="shared" si="9"/>
        <v>418295</v>
      </c>
      <c r="M30" s="164">
        <f t="shared" si="11"/>
        <v>1.6031186160571843E-2</v>
      </c>
      <c r="N30" s="79"/>
    </row>
    <row r="31" spans="1:14" x14ac:dyDescent="0.25">
      <c r="A31" s="1"/>
      <c r="B31" s="162" t="s">
        <v>119</v>
      </c>
      <c r="C31" s="163">
        <v>589767</v>
      </c>
      <c r="D31" s="163">
        <v>566275</v>
      </c>
      <c r="E31" s="163">
        <v>241515</v>
      </c>
      <c r="F31" s="163">
        <v>414396</v>
      </c>
      <c r="G31" s="163">
        <v>639629</v>
      </c>
      <c r="H31" s="163">
        <v>619738</v>
      </c>
      <c r="I31" s="164">
        <f t="shared" si="10"/>
        <v>-3.1097714456348902E-2</v>
      </c>
      <c r="J31" s="165">
        <f t="shared" si="7"/>
        <v>1.56604351696582</v>
      </c>
      <c r="K31" s="163">
        <f t="shared" si="8"/>
        <v>-19891</v>
      </c>
      <c r="L31" s="163">
        <f t="shared" si="9"/>
        <v>378223</v>
      </c>
      <c r="M31" s="164">
        <f t="shared" si="11"/>
        <v>1.7958255079270968E-2</v>
      </c>
      <c r="N31" s="79"/>
    </row>
    <row r="32" spans="1:14" x14ac:dyDescent="0.25">
      <c r="A32" s="1"/>
      <c r="B32" s="162" t="s">
        <v>128</v>
      </c>
      <c r="C32" s="163">
        <v>208902</v>
      </c>
      <c r="D32" s="163">
        <v>242464</v>
      </c>
      <c r="E32" s="163">
        <v>95128</v>
      </c>
      <c r="F32" s="163">
        <v>58069</v>
      </c>
      <c r="G32" s="163">
        <v>177706</v>
      </c>
      <c r="H32" s="163">
        <v>184473</v>
      </c>
      <c r="I32" s="164">
        <f t="shared" si="10"/>
        <v>3.8079749698940901E-2</v>
      </c>
      <c r="J32" s="165">
        <f t="shared" si="7"/>
        <v>0.93920822470776222</v>
      </c>
      <c r="K32" s="163">
        <f t="shared" si="8"/>
        <v>6767</v>
      </c>
      <c r="L32" s="163">
        <f t="shared" si="9"/>
        <v>89345</v>
      </c>
      <c r="M32" s="164">
        <f t="shared" si="11"/>
        <v>5.3455059867853084E-3</v>
      </c>
      <c r="N32" s="79"/>
    </row>
    <row r="33" spans="1:14" x14ac:dyDescent="0.25">
      <c r="A33" s="161" t="s">
        <v>144</v>
      </c>
      <c r="B33" s="162" t="s">
        <v>131</v>
      </c>
      <c r="C33" s="163">
        <v>290446</v>
      </c>
      <c r="D33" s="163">
        <v>276453</v>
      </c>
      <c r="E33" s="163">
        <v>106598</v>
      </c>
      <c r="F33" s="163">
        <v>43884</v>
      </c>
      <c r="G33" s="163">
        <v>147837</v>
      </c>
      <c r="H33" s="163">
        <v>187545</v>
      </c>
      <c r="I33" s="164">
        <f t="shared" si="10"/>
        <v>0.26859311268491659</v>
      </c>
      <c r="J33" s="165">
        <f t="shared" si="7"/>
        <v>0.75936696748531873</v>
      </c>
      <c r="K33" s="163">
        <f t="shared" si="8"/>
        <v>39708</v>
      </c>
      <c r="L33" s="163">
        <f t="shared" si="9"/>
        <v>80947</v>
      </c>
      <c r="M33" s="164">
        <f t="shared" si="11"/>
        <v>5.434523861441244E-3</v>
      </c>
      <c r="N33" s="79"/>
    </row>
    <row r="34" spans="1:14" x14ac:dyDescent="0.25">
      <c r="A34" s="167" t="s">
        <v>145</v>
      </c>
      <c r="B34" s="168" t="s">
        <v>145</v>
      </c>
      <c r="C34" s="169">
        <f t="shared" ref="C34" si="12">C26-SUM(C27:C33)</f>
        <v>2518263</v>
      </c>
      <c r="D34" s="169">
        <f t="shared" ref="D34:H34" si="13">D26-SUM(D27:D33)</f>
        <v>2612574</v>
      </c>
      <c r="E34" s="169">
        <f t="shared" si="13"/>
        <v>748095</v>
      </c>
      <c r="F34" s="169">
        <f t="shared" si="13"/>
        <v>1251344</v>
      </c>
      <c r="G34" s="169">
        <f t="shared" si="13"/>
        <v>2432177</v>
      </c>
      <c r="H34" s="169">
        <f t="shared" si="13"/>
        <v>2740527</v>
      </c>
      <c r="I34" s="170">
        <f t="shared" si="10"/>
        <v>0.12677942435932921</v>
      </c>
      <c r="J34" s="171">
        <f t="shared" si="7"/>
        <v>2.6633408858500593</v>
      </c>
      <c r="K34" s="169">
        <f>H34-G34</f>
        <v>308350</v>
      </c>
      <c r="L34" s="169">
        <f t="shared" si="9"/>
        <v>1992432</v>
      </c>
      <c r="M34" s="170">
        <f t="shared" si="11"/>
        <v>7.9412724276434921E-2</v>
      </c>
      <c r="N34" s="79"/>
    </row>
    <row r="35" spans="1:14" s="144" customFormat="1" x14ac:dyDescent="0.25"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">
        <v>3</v>
      </c>
      <c r="B36" s="154" t="s">
        <v>68</v>
      </c>
      <c r="C36" s="176">
        <v>10182826</v>
      </c>
      <c r="D36" s="176">
        <v>10093577</v>
      </c>
      <c r="E36" s="176">
        <v>2858440</v>
      </c>
      <c r="F36" s="176">
        <v>3367162</v>
      </c>
      <c r="G36" s="176">
        <v>8865243</v>
      </c>
      <c r="H36" s="176">
        <v>9739308</v>
      </c>
      <c r="I36" s="177">
        <f>IFERROR(H36/G36-1,"-")</f>
        <v>9.8594590131370285E-2</v>
      </c>
      <c r="J36" s="177">
        <f>IFERROR(H36/E36-1,"-")</f>
        <v>2.4072109262394874</v>
      </c>
      <c r="K36" s="176">
        <f>H36-G36</f>
        <v>874065</v>
      </c>
      <c r="L36" s="176">
        <f>H36-E36</f>
        <v>6880868</v>
      </c>
      <c r="M36" s="177">
        <f>H36/H$8</f>
        <v>0.28221761027980269</v>
      </c>
      <c r="N36" s="79"/>
    </row>
    <row r="37" spans="1:14" x14ac:dyDescent="0.25">
      <c r="A37" s="1" t="s">
        <v>96</v>
      </c>
      <c r="B37" s="157" t="s">
        <v>97</v>
      </c>
      <c r="C37" s="158">
        <v>676860</v>
      </c>
      <c r="D37" s="158">
        <v>614530</v>
      </c>
      <c r="E37" s="158">
        <v>241430</v>
      </c>
      <c r="F37" s="158">
        <v>350874</v>
      </c>
      <c r="G37" s="158">
        <v>513218</v>
      </c>
      <c r="H37" s="158">
        <v>576863</v>
      </c>
      <c r="I37" s="159">
        <f>IFERROR(H37/G37-1,"-")</f>
        <v>0.12401162858668235</v>
      </c>
      <c r="J37" s="160">
        <f t="shared" ref="J37:J48" si="14">IFERROR(H37/E37-1,"-")</f>
        <v>1.3893592345607422</v>
      </c>
      <c r="K37" s="158">
        <f t="shared" ref="K37:K47" si="15">H37-G37</f>
        <v>63645</v>
      </c>
      <c r="L37" s="158">
        <f t="shared" ref="L37:L48" si="16">H37-E37</f>
        <v>335433</v>
      </c>
      <c r="M37" s="159">
        <f>H37/H$8</f>
        <v>1.6715858798062228E-2</v>
      </c>
      <c r="N37" s="79"/>
    </row>
    <row r="38" spans="1:14" x14ac:dyDescent="0.25">
      <c r="A38" s="161" t="s">
        <v>103</v>
      </c>
      <c r="B38" s="162" t="s">
        <v>103</v>
      </c>
      <c r="C38" s="163">
        <v>205233</v>
      </c>
      <c r="D38" s="163">
        <v>210543</v>
      </c>
      <c r="E38" s="163">
        <v>92534</v>
      </c>
      <c r="F38" s="163">
        <v>131066</v>
      </c>
      <c r="G38" s="163">
        <v>155108</v>
      </c>
      <c r="H38" s="163">
        <v>218201</v>
      </c>
      <c r="I38" s="164">
        <f>IFERROR(H38/G38-1,"-")</f>
        <v>0.4067681873275395</v>
      </c>
      <c r="J38" s="165">
        <f t="shared" si="14"/>
        <v>1.3580629822551709</v>
      </c>
      <c r="K38" s="163">
        <f t="shared" si="15"/>
        <v>63093</v>
      </c>
      <c r="L38" s="163">
        <f t="shared" si="16"/>
        <v>125667</v>
      </c>
      <c r="M38" s="164">
        <f>H38/H$8</f>
        <v>6.3228480689452712E-3</v>
      </c>
      <c r="N38" s="79"/>
    </row>
    <row r="39" spans="1:14" x14ac:dyDescent="0.25">
      <c r="A39" s="161" t="s">
        <v>100</v>
      </c>
      <c r="B39" s="162" t="s">
        <v>100</v>
      </c>
      <c r="C39" s="163">
        <v>471627</v>
      </c>
      <c r="D39" s="163">
        <v>403987</v>
      </c>
      <c r="E39" s="163">
        <v>148896</v>
      </c>
      <c r="F39" s="163">
        <v>219808</v>
      </c>
      <c r="G39" s="163">
        <v>358110</v>
      </c>
      <c r="H39" s="163">
        <v>358662</v>
      </c>
      <c r="I39" s="164">
        <f>IFERROR(H39/G39-1,"-")</f>
        <v>1.5414258188823915E-3</v>
      </c>
      <c r="J39" s="165">
        <f t="shared" si="14"/>
        <v>1.4088088330109607</v>
      </c>
      <c r="K39" s="163">
        <f t="shared" si="15"/>
        <v>552</v>
      </c>
      <c r="L39" s="163">
        <f t="shared" si="16"/>
        <v>209766</v>
      </c>
      <c r="M39" s="164">
        <f>H39/H$8</f>
        <v>1.0393010729116955E-2</v>
      </c>
      <c r="N39" s="79"/>
    </row>
    <row r="40" spans="1:14" x14ac:dyDescent="0.25">
      <c r="A40" s="1"/>
      <c r="B40" s="157" t="s">
        <v>107</v>
      </c>
      <c r="C40" s="158">
        <v>9505966</v>
      </c>
      <c r="D40" s="158">
        <v>9479047</v>
      </c>
      <c r="E40" s="158">
        <v>2617010</v>
      </c>
      <c r="F40" s="158">
        <v>3016288</v>
      </c>
      <c r="G40" s="158">
        <v>8352025</v>
      </c>
      <c r="H40" s="158">
        <v>9162445</v>
      </c>
      <c r="I40" s="159">
        <f>IFERROR(H40/G40-1,"-")</f>
        <v>9.7032755529347758E-2</v>
      </c>
      <c r="J40" s="160">
        <f t="shared" si="14"/>
        <v>2.5011119560108672</v>
      </c>
      <c r="K40" s="158">
        <f t="shared" si="15"/>
        <v>810420</v>
      </c>
      <c r="L40" s="158">
        <f t="shared" si="16"/>
        <v>6545435</v>
      </c>
      <c r="M40" s="159">
        <f>H40/H$8</f>
        <v>0.26550175148174049</v>
      </c>
      <c r="N40" s="79"/>
    </row>
    <row r="41" spans="1:14" s="56" customFormat="1" x14ac:dyDescent="0.25">
      <c r="B41" s="162" t="s">
        <v>110</v>
      </c>
      <c r="C41" s="163">
        <v>4765036</v>
      </c>
      <c r="D41" s="163">
        <v>5094935</v>
      </c>
      <c r="E41" s="163">
        <v>1173619</v>
      </c>
      <c r="F41" s="163">
        <v>1066343</v>
      </c>
      <c r="G41" s="163">
        <v>4256430</v>
      </c>
      <c r="H41" s="163">
        <v>4628153</v>
      </c>
      <c r="I41" s="164">
        <f t="shared" ref="I41:I48" si="17">IFERROR(H41/G41-1,"-")</f>
        <v>8.7332106953479816E-2</v>
      </c>
      <c r="J41" s="165">
        <f t="shared" si="14"/>
        <v>2.9434884745390115</v>
      </c>
      <c r="K41" s="163">
        <f t="shared" si="15"/>
        <v>371723</v>
      </c>
      <c r="L41" s="163">
        <f t="shared" si="16"/>
        <v>3454534</v>
      </c>
      <c r="M41" s="164">
        <f t="shared" ref="M41:M48" si="18">H41/H$8</f>
        <v>0.13411078894612427</v>
      </c>
      <c r="N41" s="166"/>
    </row>
    <row r="42" spans="1:14" s="56" customFormat="1" x14ac:dyDescent="0.25">
      <c r="B42" s="162" t="s">
        <v>113</v>
      </c>
      <c r="C42" s="163">
        <v>637223</v>
      </c>
      <c r="D42" s="163">
        <v>470924</v>
      </c>
      <c r="E42" s="163">
        <v>139836</v>
      </c>
      <c r="F42" s="163">
        <v>174981</v>
      </c>
      <c r="G42" s="163">
        <v>311196</v>
      </c>
      <c r="H42" s="163">
        <v>358380</v>
      </c>
      <c r="I42" s="164">
        <f t="shared" si="17"/>
        <v>0.15162148613735393</v>
      </c>
      <c r="J42" s="165">
        <f t="shared" si="14"/>
        <v>1.5628593495237277</v>
      </c>
      <c r="K42" s="163">
        <f t="shared" si="15"/>
        <v>47184</v>
      </c>
      <c r="L42" s="163">
        <f t="shared" si="16"/>
        <v>218544</v>
      </c>
      <c r="M42" s="164">
        <f t="shared" si="18"/>
        <v>1.0384839166404399E-2</v>
      </c>
      <c r="N42" s="166"/>
    </row>
    <row r="43" spans="1:14" x14ac:dyDescent="0.25">
      <c r="A43" s="1"/>
      <c r="B43" s="162" t="s">
        <v>116</v>
      </c>
      <c r="C43" s="163">
        <v>179800</v>
      </c>
      <c r="D43" s="163">
        <v>178407</v>
      </c>
      <c r="E43" s="163">
        <v>67848</v>
      </c>
      <c r="F43" s="163">
        <v>127385</v>
      </c>
      <c r="G43" s="163">
        <v>198903</v>
      </c>
      <c r="H43" s="163">
        <v>247793</v>
      </c>
      <c r="I43" s="164">
        <f t="shared" si="17"/>
        <v>0.24579820314424627</v>
      </c>
      <c r="J43" s="165">
        <f t="shared" si="14"/>
        <v>2.6521783987737293</v>
      </c>
      <c r="K43" s="163">
        <f t="shared" si="15"/>
        <v>48890</v>
      </c>
      <c r="L43" s="163">
        <f t="shared" si="16"/>
        <v>179945</v>
      </c>
      <c r="M43" s="164">
        <f t="shared" si="18"/>
        <v>7.1803405646544043E-3</v>
      </c>
      <c r="N43" s="79"/>
    </row>
    <row r="44" spans="1:14" x14ac:dyDescent="0.25">
      <c r="A44" s="1"/>
      <c r="B44" s="162" t="s">
        <v>123</v>
      </c>
      <c r="C44" s="163">
        <v>472273</v>
      </c>
      <c r="D44" s="163">
        <v>451476</v>
      </c>
      <c r="E44" s="163">
        <v>124287</v>
      </c>
      <c r="F44" s="163">
        <v>239923</v>
      </c>
      <c r="G44" s="163">
        <v>477050</v>
      </c>
      <c r="H44" s="163">
        <v>501096</v>
      </c>
      <c r="I44" s="164">
        <f t="shared" si="17"/>
        <v>5.0405617859763163E-2</v>
      </c>
      <c r="J44" s="165">
        <f t="shared" si="14"/>
        <v>3.0317651886359798</v>
      </c>
      <c r="K44" s="163">
        <f t="shared" si="15"/>
        <v>24046</v>
      </c>
      <c r="L44" s="163">
        <f t="shared" si="16"/>
        <v>376809</v>
      </c>
      <c r="M44" s="164">
        <f t="shared" si="18"/>
        <v>1.4520345351103798E-2</v>
      </c>
      <c r="N44" s="79"/>
    </row>
    <row r="45" spans="1:14" x14ac:dyDescent="0.25">
      <c r="A45" s="1"/>
      <c r="B45" s="162" t="s">
        <v>119</v>
      </c>
      <c r="C45" s="163">
        <v>354256</v>
      </c>
      <c r="D45" s="163">
        <v>353625</v>
      </c>
      <c r="E45" s="163">
        <v>131712</v>
      </c>
      <c r="F45" s="163">
        <v>184201</v>
      </c>
      <c r="G45" s="163">
        <v>318686</v>
      </c>
      <c r="H45" s="163">
        <v>374932</v>
      </c>
      <c r="I45" s="164">
        <f t="shared" si="17"/>
        <v>0.17649347633720969</v>
      </c>
      <c r="J45" s="165">
        <f t="shared" si="14"/>
        <v>1.846604713313897</v>
      </c>
      <c r="K45" s="163">
        <f t="shared" si="15"/>
        <v>56246</v>
      </c>
      <c r="L45" s="163">
        <f t="shared" si="16"/>
        <v>243220</v>
      </c>
      <c r="M45" s="164">
        <f t="shared" si="18"/>
        <v>1.0864469329589637E-2</v>
      </c>
      <c r="N45" s="79"/>
    </row>
    <row r="46" spans="1:14" x14ac:dyDescent="0.25">
      <c r="A46" s="1"/>
      <c r="B46" s="162" t="s">
        <v>128</v>
      </c>
      <c r="C46" s="163">
        <v>243705</v>
      </c>
      <c r="D46" s="163">
        <v>227686</v>
      </c>
      <c r="E46" s="163">
        <v>86739</v>
      </c>
      <c r="F46" s="163">
        <v>81833</v>
      </c>
      <c r="G46" s="163">
        <v>185692</v>
      </c>
      <c r="H46" s="163">
        <v>188339</v>
      </c>
      <c r="I46" s="164">
        <f t="shared" si="17"/>
        <v>1.4254787497576693E-2</v>
      </c>
      <c r="J46" s="165">
        <f t="shared" si="14"/>
        <v>1.1713300822006247</v>
      </c>
      <c r="K46" s="163">
        <f t="shared" si="15"/>
        <v>2647</v>
      </c>
      <c r="L46" s="163">
        <f t="shared" si="16"/>
        <v>101600</v>
      </c>
      <c r="M46" s="164">
        <f t="shared" si="18"/>
        <v>5.4575317365964564E-3</v>
      </c>
      <c r="N46" s="79"/>
    </row>
    <row r="47" spans="1:14" x14ac:dyDescent="0.25">
      <c r="A47" s="161" t="s">
        <v>144</v>
      </c>
      <c r="B47" s="162" t="s">
        <v>131</v>
      </c>
      <c r="C47" s="163">
        <v>418610</v>
      </c>
      <c r="D47" s="163">
        <v>366669</v>
      </c>
      <c r="E47" s="163">
        <v>150036</v>
      </c>
      <c r="F47" s="163">
        <v>88248</v>
      </c>
      <c r="G47" s="163">
        <v>188228</v>
      </c>
      <c r="H47" s="163">
        <v>224522</v>
      </c>
      <c r="I47" s="164">
        <f t="shared" si="17"/>
        <v>0.19281934674968659</v>
      </c>
      <c r="J47" s="165">
        <f t="shared" si="14"/>
        <v>0.49645418432909438</v>
      </c>
      <c r="K47" s="163">
        <f t="shared" si="15"/>
        <v>36294</v>
      </c>
      <c r="L47" s="163">
        <f t="shared" si="16"/>
        <v>74486</v>
      </c>
      <c r="M47" s="164">
        <f t="shared" si="18"/>
        <v>6.5060127778320456E-3</v>
      </c>
      <c r="N47" s="79"/>
    </row>
    <row r="48" spans="1:14" x14ac:dyDescent="0.25">
      <c r="A48" s="167" t="s">
        <v>145</v>
      </c>
      <c r="B48" s="168" t="s">
        <v>145</v>
      </c>
      <c r="C48" s="169">
        <f t="shared" ref="C48:H48" si="19">C40-SUM(C41:C47)</f>
        <v>2435063</v>
      </c>
      <c r="D48" s="169">
        <f t="shared" si="19"/>
        <v>2335325</v>
      </c>
      <c r="E48" s="169">
        <f t="shared" si="19"/>
        <v>742933</v>
      </c>
      <c r="F48" s="169">
        <f t="shared" si="19"/>
        <v>1053374</v>
      </c>
      <c r="G48" s="169">
        <f t="shared" si="19"/>
        <v>2415840</v>
      </c>
      <c r="H48" s="169">
        <f t="shared" si="19"/>
        <v>2639230</v>
      </c>
      <c r="I48" s="170">
        <f t="shared" si="17"/>
        <v>9.2468872110735845E-2</v>
      </c>
      <c r="J48" s="171">
        <f t="shared" si="14"/>
        <v>2.5524468559075988</v>
      </c>
      <c r="K48" s="169">
        <f>H48-G48</f>
        <v>223390</v>
      </c>
      <c r="L48" s="169">
        <f t="shared" si="16"/>
        <v>1896297</v>
      </c>
      <c r="M48" s="170">
        <f t="shared" si="18"/>
        <v>7.6477423609435463E-2</v>
      </c>
      <c r="N48" s="79"/>
    </row>
    <row r="49" spans="1:14" s="144" customFormat="1" x14ac:dyDescent="0.25"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">
        <v>3</v>
      </c>
      <c r="B50" s="154" t="s">
        <v>68</v>
      </c>
      <c r="C50" s="176">
        <v>241605</v>
      </c>
      <c r="D50" s="176">
        <v>234787</v>
      </c>
      <c r="E50" s="176">
        <v>65275</v>
      </c>
      <c r="F50" s="176">
        <v>98762</v>
      </c>
      <c r="G50" s="176">
        <v>168339</v>
      </c>
      <c r="H50" s="176">
        <v>182035</v>
      </c>
      <c r="I50" s="177">
        <f>IFERROR(H50/G50-1,"-")</f>
        <v>8.1359637398344953E-2</v>
      </c>
      <c r="J50" s="177">
        <f>IFERROR(H50/E50-1,"-")</f>
        <v>1.788739946380697</v>
      </c>
      <c r="K50" s="176">
        <f>H50-G50</f>
        <v>13696</v>
      </c>
      <c r="L50" s="176">
        <f>H50-E50</f>
        <v>116760</v>
      </c>
      <c r="M50" s="177">
        <f>H50/H$8</f>
        <v>5.274859639646255E-3</v>
      </c>
      <c r="N50" s="79"/>
    </row>
    <row r="51" spans="1:14" x14ac:dyDescent="0.25">
      <c r="A51" s="1" t="s">
        <v>96</v>
      </c>
      <c r="B51" s="157" t="s">
        <v>97</v>
      </c>
      <c r="C51" s="158">
        <v>33536</v>
      </c>
      <c r="D51" s="158">
        <v>30969</v>
      </c>
      <c r="E51" s="158">
        <v>6950</v>
      </c>
      <c r="F51" s="158">
        <v>17286</v>
      </c>
      <c r="G51" s="158">
        <v>21218</v>
      </c>
      <c r="H51" s="158">
        <v>40235</v>
      </c>
      <c r="I51" s="159">
        <f>IFERROR(H51/G51-1,"-")</f>
        <v>0.89626732019983035</v>
      </c>
      <c r="J51" s="160">
        <f t="shared" ref="J51:J62" si="20">IFERROR(H51/E51-1,"-")</f>
        <v>4.7892086330935255</v>
      </c>
      <c r="K51" s="158">
        <f t="shared" ref="K51:K61" si="21">H51-G51</f>
        <v>19017</v>
      </c>
      <c r="L51" s="158">
        <f t="shared" ref="L51:L62" si="22">H51-E51</f>
        <v>33285</v>
      </c>
      <c r="M51" s="159">
        <f>H51/H$8</f>
        <v>1.1658965451762961E-3</v>
      </c>
      <c r="N51" s="79"/>
    </row>
    <row r="52" spans="1:14" x14ac:dyDescent="0.25">
      <c r="A52" s="161" t="s">
        <v>103</v>
      </c>
      <c r="B52" s="162" t="s">
        <v>103</v>
      </c>
      <c r="C52" s="163">
        <v>18429</v>
      </c>
      <c r="D52" s="163">
        <v>12961</v>
      </c>
      <c r="E52" s="163">
        <v>5003</v>
      </c>
      <c r="F52" s="163">
        <v>6990</v>
      </c>
      <c r="G52" s="163">
        <v>6990</v>
      </c>
      <c r="H52" s="163">
        <v>25164</v>
      </c>
      <c r="I52" s="164">
        <f>IFERROR(H52/G52-1,"-")</f>
        <v>2.6</v>
      </c>
      <c r="J52" s="165">
        <f t="shared" si="20"/>
        <v>4.0297821307215669</v>
      </c>
      <c r="K52" s="163">
        <f t="shared" si="21"/>
        <v>18174</v>
      </c>
      <c r="L52" s="163">
        <f t="shared" si="22"/>
        <v>20161</v>
      </c>
      <c r="M52" s="164">
        <f>H52/H$8</f>
        <v>7.2918157481835011E-4</v>
      </c>
      <c r="N52" s="79"/>
    </row>
    <row r="53" spans="1:14" x14ac:dyDescent="0.25">
      <c r="A53" s="161" t="s">
        <v>100</v>
      </c>
      <c r="B53" s="162" t="s">
        <v>100</v>
      </c>
      <c r="C53" s="163">
        <v>15107</v>
      </c>
      <c r="D53" s="163">
        <v>18008</v>
      </c>
      <c r="E53" s="163">
        <v>1947</v>
      </c>
      <c r="F53" s="163">
        <v>10296</v>
      </c>
      <c r="G53" s="163">
        <v>14228</v>
      </c>
      <c r="H53" s="163">
        <v>15071</v>
      </c>
      <c r="I53" s="164">
        <f>IFERROR(H53/G53-1,"-")</f>
        <v>5.924936744447562E-2</v>
      </c>
      <c r="J53" s="165">
        <f t="shared" si="20"/>
        <v>6.740626605033385</v>
      </c>
      <c r="K53" s="163">
        <f t="shared" si="21"/>
        <v>843</v>
      </c>
      <c r="L53" s="163">
        <f t="shared" si="22"/>
        <v>13124</v>
      </c>
      <c r="M53" s="164">
        <f>H53/H$8</f>
        <v>4.3671497035794601E-4</v>
      </c>
      <c r="N53" s="79"/>
    </row>
    <row r="54" spans="1:14" x14ac:dyDescent="0.25">
      <c r="A54" s="1"/>
      <c r="B54" s="157" t="s">
        <v>107</v>
      </c>
      <c r="C54" s="158">
        <v>208069</v>
      </c>
      <c r="D54" s="158">
        <v>203818</v>
      </c>
      <c r="E54" s="158">
        <v>58325</v>
      </c>
      <c r="F54" s="158">
        <v>81476</v>
      </c>
      <c r="G54" s="158">
        <v>147121</v>
      </c>
      <c r="H54" s="158">
        <v>141800</v>
      </c>
      <c r="I54" s="159">
        <f>IFERROR(H54/G54-1,"-")</f>
        <v>-3.6167508377457969E-2</v>
      </c>
      <c r="J54" s="160">
        <f t="shared" si="20"/>
        <v>1.4312044577796827</v>
      </c>
      <c r="K54" s="158">
        <f t="shared" si="21"/>
        <v>-5321</v>
      </c>
      <c r="L54" s="158">
        <f t="shared" si="22"/>
        <v>83475</v>
      </c>
      <c r="M54" s="159">
        <f>H54/H$8</f>
        <v>4.108963094469959E-3</v>
      </c>
      <c r="N54" s="79"/>
    </row>
    <row r="55" spans="1:14" s="56" customFormat="1" x14ac:dyDescent="0.25">
      <c r="B55" s="162" t="s">
        <v>110</v>
      </c>
      <c r="C55" s="163">
        <v>68012</v>
      </c>
      <c r="D55" s="163">
        <v>67733</v>
      </c>
      <c r="E55" s="163">
        <v>19771</v>
      </c>
      <c r="F55" s="163">
        <v>20693</v>
      </c>
      <c r="G55" s="163">
        <v>65122</v>
      </c>
      <c r="H55" s="163">
        <v>55484</v>
      </c>
      <c r="I55" s="164">
        <f t="shared" ref="I55:I62" si="23">IFERROR(H55/G55-1,"-")</f>
        <v>-0.14799914007555048</v>
      </c>
      <c r="J55" s="165">
        <f t="shared" si="20"/>
        <v>1.806332507207526</v>
      </c>
      <c r="K55" s="163">
        <f t="shared" si="21"/>
        <v>-9638</v>
      </c>
      <c r="L55" s="163">
        <f t="shared" si="22"/>
        <v>35713</v>
      </c>
      <c r="M55" s="164">
        <f t="shared" ref="M55:M62" si="24">H55/H$8</f>
        <v>1.6077694522818842E-3</v>
      </c>
      <c r="N55" s="166"/>
    </row>
    <row r="56" spans="1:14" s="56" customFormat="1" x14ac:dyDescent="0.25">
      <c r="B56" s="162" t="s">
        <v>113</v>
      </c>
      <c r="C56" s="163">
        <v>80523</v>
      </c>
      <c r="D56" s="163">
        <v>69940</v>
      </c>
      <c r="E56" s="163">
        <v>18669</v>
      </c>
      <c r="F56" s="163">
        <v>31230</v>
      </c>
      <c r="G56" s="163">
        <v>34084</v>
      </c>
      <c r="H56" s="163">
        <v>34465</v>
      </c>
      <c r="I56" s="164">
        <f t="shared" si="23"/>
        <v>1.117826546180023E-2</v>
      </c>
      <c r="J56" s="165">
        <f t="shared" si="20"/>
        <v>0.84610852214901699</v>
      </c>
      <c r="K56" s="163">
        <f t="shared" si="21"/>
        <v>381</v>
      </c>
      <c r="L56" s="163">
        <f t="shared" si="22"/>
        <v>15796</v>
      </c>
      <c r="M56" s="164">
        <f t="shared" si="24"/>
        <v>9.9869825846902061E-4</v>
      </c>
      <c r="N56" s="166"/>
    </row>
    <row r="57" spans="1:14" x14ac:dyDescent="0.25">
      <c r="A57" s="1"/>
      <c r="B57" s="162" t="s">
        <v>116</v>
      </c>
      <c r="C57" s="163">
        <v>4813</v>
      </c>
      <c r="D57" s="163">
        <v>6792</v>
      </c>
      <c r="E57" s="163">
        <v>1519</v>
      </c>
      <c r="F57" s="163">
        <v>3873</v>
      </c>
      <c r="G57" s="163">
        <v>6397</v>
      </c>
      <c r="H57" s="163">
        <v>6784</v>
      </c>
      <c r="I57" s="164">
        <f t="shared" si="23"/>
        <v>6.0497108019384127E-2</v>
      </c>
      <c r="J57" s="165">
        <f t="shared" si="20"/>
        <v>3.4660961158657013</v>
      </c>
      <c r="K57" s="163">
        <f t="shared" si="21"/>
        <v>387</v>
      </c>
      <c r="L57" s="163">
        <f t="shared" si="22"/>
        <v>5265</v>
      </c>
      <c r="M57" s="164">
        <f t="shared" si="24"/>
        <v>1.9658113986519181E-4</v>
      </c>
      <c r="N57" s="79"/>
    </row>
    <row r="58" spans="1:14" x14ac:dyDescent="0.25">
      <c r="A58" s="1"/>
      <c r="B58" s="162" t="s">
        <v>123</v>
      </c>
      <c r="C58" s="163">
        <v>3199</v>
      </c>
      <c r="D58" s="163">
        <v>3713</v>
      </c>
      <c r="E58" s="163">
        <v>1082</v>
      </c>
      <c r="F58" s="163">
        <v>2191</v>
      </c>
      <c r="G58" s="163">
        <v>3053</v>
      </c>
      <c r="H58" s="163">
        <v>2811</v>
      </c>
      <c r="I58" s="164">
        <f t="shared" si="23"/>
        <v>-7.9266295447101176E-2</v>
      </c>
      <c r="J58" s="165">
        <f t="shared" si="20"/>
        <v>1.5979667282809613</v>
      </c>
      <c r="K58" s="163">
        <f t="shared" si="21"/>
        <v>-242</v>
      </c>
      <c r="L58" s="163">
        <f t="shared" si="22"/>
        <v>1729</v>
      </c>
      <c r="M58" s="164">
        <f t="shared" si="24"/>
        <v>8.1454832570910106E-5</v>
      </c>
      <c r="N58" s="79"/>
    </row>
    <row r="59" spans="1:14" x14ac:dyDescent="0.25">
      <c r="A59" s="1"/>
      <c r="B59" s="162" t="s">
        <v>119</v>
      </c>
      <c r="C59" s="163">
        <v>3208</v>
      </c>
      <c r="D59" s="163">
        <v>4285</v>
      </c>
      <c r="E59" s="163">
        <v>1095</v>
      </c>
      <c r="F59" s="163">
        <v>1459</v>
      </c>
      <c r="G59" s="163">
        <v>2254</v>
      </c>
      <c r="H59" s="163">
        <v>2628</v>
      </c>
      <c r="I59" s="164">
        <f t="shared" si="23"/>
        <v>0.16592724046140206</v>
      </c>
      <c r="J59" s="165">
        <f t="shared" si="20"/>
        <v>1.4</v>
      </c>
      <c r="K59" s="163">
        <f t="shared" si="21"/>
        <v>374</v>
      </c>
      <c r="L59" s="163">
        <f t="shared" si="22"/>
        <v>1533</v>
      </c>
      <c r="M59" s="164">
        <f t="shared" si="24"/>
        <v>7.6152009959570182E-5</v>
      </c>
      <c r="N59" s="79"/>
    </row>
    <row r="60" spans="1:14" x14ac:dyDescent="0.25">
      <c r="A60" s="1"/>
      <c r="B60" s="162" t="s">
        <v>128</v>
      </c>
      <c r="C60" s="163">
        <v>1979</v>
      </c>
      <c r="D60" s="163">
        <v>1783</v>
      </c>
      <c r="E60" s="163">
        <v>713</v>
      </c>
      <c r="F60" s="163">
        <v>445</v>
      </c>
      <c r="G60" s="163">
        <v>554</v>
      </c>
      <c r="H60" s="163">
        <v>804</v>
      </c>
      <c r="I60" s="164">
        <f t="shared" si="23"/>
        <v>0.45126353790613716</v>
      </c>
      <c r="J60" s="165">
        <f t="shared" si="20"/>
        <v>0.12762973352033669</v>
      </c>
      <c r="K60" s="163">
        <f t="shared" si="21"/>
        <v>250</v>
      </c>
      <c r="L60" s="163">
        <f t="shared" si="22"/>
        <v>91</v>
      </c>
      <c r="M60" s="164">
        <f t="shared" si="24"/>
        <v>2.3297646882608227E-5</v>
      </c>
      <c r="N60" s="79"/>
    </row>
    <row r="61" spans="1:14" x14ac:dyDescent="0.25">
      <c r="A61" s="161" t="s">
        <v>144</v>
      </c>
      <c r="B61" s="162" t="s">
        <v>131</v>
      </c>
      <c r="C61" s="163">
        <v>2762</v>
      </c>
      <c r="D61" s="163">
        <v>3475</v>
      </c>
      <c r="E61" s="163">
        <v>1531</v>
      </c>
      <c r="F61" s="163">
        <v>432</v>
      </c>
      <c r="G61" s="163">
        <v>418</v>
      </c>
      <c r="H61" s="163">
        <v>635</v>
      </c>
      <c r="I61" s="164">
        <f t="shared" si="23"/>
        <v>0.51913875598086134</v>
      </c>
      <c r="J61" s="165">
        <f t="shared" si="20"/>
        <v>-0.58523840627041146</v>
      </c>
      <c r="K61" s="163">
        <f t="shared" si="21"/>
        <v>217</v>
      </c>
      <c r="L61" s="163">
        <f t="shared" si="22"/>
        <v>-896</v>
      </c>
      <c r="M61" s="164">
        <f t="shared" si="24"/>
        <v>1.8400504689622169E-5</v>
      </c>
      <c r="N61" s="79"/>
    </row>
    <row r="62" spans="1:14" x14ac:dyDescent="0.25">
      <c r="A62" s="167" t="s">
        <v>145</v>
      </c>
      <c r="B62" s="168" t="s">
        <v>145</v>
      </c>
      <c r="C62" s="169">
        <f t="shared" ref="C62:H62" si="25">C54-SUM(C55:C61)</f>
        <v>43573</v>
      </c>
      <c r="D62" s="169">
        <f t="shared" si="25"/>
        <v>46097</v>
      </c>
      <c r="E62" s="169">
        <f t="shared" si="25"/>
        <v>13945</v>
      </c>
      <c r="F62" s="169">
        <f t="shared" si="25"/>
        <v>21153</v>
      </c>
      <c r="G62" s="169">
        <f t="shared" si="25"/>
        <v>35239</v>
      </c>
      <c r="H62" s="169">
        <f t="shared" si="25"/>
        <v>38189</v>
      </c>
      <c r="I62" s="170">
        <f t="shared" si="23"/>
        <v>8.3714066800987474E-2</v>
      </c>
      <c r="J62" s="171">
        <f t="shared" si="20"/>
        <v>1.7385442811043386</v>
      </c>
      <c r="K62" s="169">
        <f>H62-G62</f>
        <v>2950</v>
      </c>
      <c r="L62" s="169">
        <f t="shared" si="22"/>
        <v>24244</v>
      </c>
      <c r="M62" s="170">
        <f t="shared" si="24"/>
        <v>1.1066092497511513E-3</v>
      </c>
      <c r="N62" s="79"/>
    </row>
    <row r="63" spans="1:14" s="144" customFormat="1" x14ac:dyDescent="0.25"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">
        <v>3</v>
      </c>
      <c r="B64" s="154" t="s">
        <v>68</v>
      </c>
      <c r="C64" s="176">
        <v>886765</v>
      </c>
      <c r="D64" s="176">
        <v>834528</v>
      </c>
      <c r="E64" s="176">
        <v>295880</v>
      </c>
      <c r="F64" s="176">
        <v>419370</v>
      </c>
      <c r="G64" s="176">
        <v>1014697</v>
      </c>
      <c r="H64" s="176">
        <v>1034949</v>
      </c>
      <c r="I64" s="177">
        <f>IFERROR(H64/G64-1,"-")</f>
        <v>1.9958667464277546E-2</v>
      </c>
      <c r="J64" s="177">
        <f>IFERROR(H64/E64-1,"-")</f>
        <v>2.4978673786670273</v>
      </c>
      <c r="K64" s="176">
        <f>H64-G64</f>
        <v>20252</v>
      </c>
      <c r="L64" s="176">
        <f>H64-E64</f>
        <v>739069</v>
      </c>
      <c r="M64" s="177">
        <f>H64/H$8</f>
        <v>2.9989895949637441E-2</v>
      </c>
      <c r="N64" s="79"/>
    </row>
    <row r="65" spans="1:14" x14ac:dyDescent="0.25">
      <c r="A65" s="1" t="s">
        <v>96</v>
      </c>
      <c r="B65" s="157" t="s">
        <v>97</v>
      </c>
      <c r="C65" s="158">
        <v>145700</v>
      </c>
      <c r="D65" s="158">
        <v>158439</v>
      </c>
      <c r="E65" s="158">
        <v>84704</v>
      </c>
      <c r="F65" s="158">
        <v>83752</v>
      </c>
      <c r="G65" s="158">
        <v>119256</v>
      </c>
      <c r="H65" s="158">
        <v>173467</v>
      </c>
      <c r="I65" s="159">
        <f>IFERROR(H65/G65-1,"-")</f>
        <v>0.45457670892869118</v>
      </c>
      <c r="J65" s="160">
        <f t="shared" ref="J65:J76" si="26">IFERROR(H65/E65-1,"-")</f>
        <v>1.047919814884775</v>
      </c>
      <c r="K65" s="158">
        <f t="shared" ref="K65:K75" si="27">H65-G65</f>
        <v>54211</v>
      </c>
      <c r="L65" s="158">
        <f t="shared" ref="L65:L76" si="28">H65-E65</f>
        <v>88763</v>
      </c>
      <c r="M65" s="159">
        <f>H65/H$8</f>
        <v>5.0265832236136834E-3</v>
      </c>
      <c r="N65" s="79"/>
    </row>
    <row r="66" spans="1:14" x14ac:dyDescent="0.25">
      <c r="A66" s="161" t="s">
        <v>103</v>
      </c>
      <c r="B66" s="162" t="s">
        <v>103</v>
      </c>
      <c r="C66" s="163">
        <v>69901</v>
      </c>
      <c r="D66" s="163">
        <v>67992</v>
      </c>
      <c r="E66" s="163">
        <v>23458</v>
      </c>
      <c r="F66" s="163">
        <v>59324</v>
      </c>
      <c r="G66" s="163">
        <v>72718</v>
      </c>
      <c r="H66" s="163">
        <v>91538</v>
      </c>
      <c r="I66" s="164">
        <f>IFERROR(H66/G66-1,"-")</f>
        <v>0.25880799801974752</v>
      </c>
      <c r="J66" s="165">
        <f t="shared" si="26"/>
        <v>2.9022082018927446</v>
      </c>
      <c r="K66" s="163">
        <f t="shared" si="27"/>
        <v>18820</v>
      </c>
      <c r="L66" s="163">
        <f t="shared" si="28"/>
        <v>68080</v>
      </c>
      <c r="M66" s="164">
        <f>H66/H$8</f>
        <v>2.6525124382340698E-3</v>
      </c>
      <c r="N66" s="79"/>
    </row>
    <row r="67" spans="1:14" x14ac:dyDescent="0.25">
      <c r="A67" s="161" t="s">
        <v>100</v>
      </c>
      <c r="B67" s="162" t="s">
        <v>100</v>
      </c>
      <c r="C67" s="163">
        <v>75799</v>
      </c>
      <c r="D67" s="163">
        <v>90447</v>
      </c>
      <c r="E67" s="163">
        <v>61246</v>
      </c>
      <c r="F67" s="163">
        <v>24428</v>
      </c>
      <c r="G67" s="163">
        <v>46538</v>
      </c>
      <c r="H67" s="163">
        <v>81929</v>
      </c>
      <c r="I67" s="164">
        <f>IFERROR(H67/G67-1,"-")</f>
        <v>0.76047531049894701</v>
      </c>
      <c r="J67" s="165">
        <f t="shared" si="26"/>
        <v>0.33770368677138096</v>
      </c>
      <c r="K67" s="163">
        <f t="shared" si="27"/>
        <v>35391</v>
      </c>
      <c r="L67" s="163">
        <f t="shared" si="28"/>
        <v>20683</v>
      </c>
      <c r="M67" s="164">
        <f>H67/H$8</f>
        <v>2.374070785379614E-3</v>
      </c>
      <c r="N67" s="79"/>
    </row>
    <row r="68" spans="1:14" x14ac:dyDescent="0.25">
      <c r="A68" s="1"/>
      <c r="B68" s="157" t="s">
        <v>107</v>
      </c>
      <c r="C68" s="158">
        <v>741065</v>
      </c>
      <c r="D68" s="158">
        <v>676089</v>
      </c>
      <c r="E68" s="158">
        <v>211176</v>
      </c>
      <c r="F68" s="158">
        <v>335618</v>
      </c>
      <c r="G68" s="158">
        <v>895441</v>
      </c>
      <c r="H68" s="158">
        <v>861482</v>
      </c>
      <c r="I68" s="159">
        <f>IFERROR(H68/G68-1,"-")</f>
        <v>-3.792433002286022E-2</v>
      </c>
      <c r="J68" s="160">
        <f t="shared" si="26"/>
        <v>3.0794503163238245</v>
      </c>
      <c r="K68" s="158">
        <f t="shared" si="27"/>
        <v>-33959</v>
      </c>
      <c r="L68" s="158">
        <f t="shared" si="28"/>
        <v>650306</v>
      </c>
      <c r="M68" s="159">
        <f>H68/H$8</f>
        <v>2.496331272602376E-2</v>
      </c>
      <c r="N68" s="79"/>
    </row>
    <row r="69" spans="1:14" s="56" customFormat="1" x14ac:dyDescent="0.25">
      <c r="B69" s="162" t="s">
        <v>110</v>
      </c>
      <c r="C69" s="163">
        <v>336435</v>
      </c>
      <c r="D69" s="163">
        <v>286315</v>
      </c>
      <c r="E69" s="163">
        <v>94120</v>
      </c>
      <c r="F69" s="163">
        <v>85414</v>
      </c>
      <c r="G69" s="163">
        <v>399420</v>
      </c>
      <c r="H69" s="163">
        <v>324780</v>
      </c>
      <c r="I69" s="164">
        <f t="shared" ref="I69:I76" si="29">IFERROR(H69/G69-1,"-")</f>
        <v>-0.18687096289619953</v>
      </c>
      <c r="J69" s="165">
        <f t="shared" si="26"/>
        <v>2.4507012324691884</v>
      </c>
      <c r="K69" s="163">
        <f t="shared" si="27"/>
        <v>-74640</v>
      </c>
      <c r="L69" s="163">
        <f t="shared" si="28"/>
        <v>230660</v>
      </c>
      <c r="M69" s="164">
        <f t="shared" ref="M69:M76" si="30">H69/H$8</f>
        <v>9.4112061623550999E-3</v>
      </c>
      <c r="N69" s="166"/>
    </row>
    <row r="70" spans="1:14" s="56" customFormat="1" x14ac:dyDescent="0.25">
      <c r="B70" s="162" t="s">
        <v>113</v>
      </c>
      <c r="C70" s="163">
        <v>118837</v>
      </c>
      <c r="D70" s="163">
        <v>94492</v>
      </c>
      <c r="E70" s="163">
        <v>27344</v>
      </c>
      <c r="F70" s="163">
        <v>36140</v>
      </c>
      <c r="G70" s="163">
        <v>56705</v>
      </c>
      <c r="H70" s="163">
        <v>85292</v>
      </c>
      <c r="I70" s="164">
        <f t="shared" si="29"/>
        <v>0.50413543779208192</v>
      </c>
      <c r="J70" s="165">
        <f t="shared" si="26"/>
        <v>2.1192217671152722</v>
      </c>
      <c r="K70" s="163">
        <f t="shared" si="27"/>
        <v>28587</v>
      </c>
      <c r="L70" s="163">
        <f t="shared" si="28"/>
        <v>57948</v>
      </c>
      <c r="M70" s="164">
        <f t="shared" si="30"/>
        <v>2.4715210173027625E-3</v>
      </c>
      <c r="N70" s="166"/>
    </row>
    <row r="71" spans="1:14" x14ac:dyDescent="0.25">
      <c r="A71" s="1"/>
      <c r="B71" s="162" t="s">
        <v>116</v>
      </c>
      <c r="C71" s="163">
        <v>45738</v>
      </c>
      <c r="D71" s="163">
        <v>75234</v>
      </c>
      <c r="E71" s="163">
        <v>21566</v>
      </c>
      <c r="F71" s="163">
        <v>44372</v>
      </c>
      <c r="G71" s="163">
        <v>126795</v>
      </c>
      <c r="H71" s="163">
        <v>108706</v>
      </c>
      <c r="I71" s="164">
        <f t="shared" si="29"/>
        <v>-0.14266335423321108</v>
      </c>
      <c r="J71" s="165">
        <f t="shared" si="26"/>
        <v>4.0406194936474078</v>
      </c>
      <c r="K71" s="163">
        <f t="shared" si="27"/>
        <v>-18089</v>
      </c>
      <c r="L71" s="163">
        <f t="shared" si="28"/>
        <v>87140</v>
      </c>
      <c r="M71" s="164">
        <f t="shared" si="30"/>
        <v>3.1499925398268784E-3</v>
      </c>
      <c r="N71" s="79"/>
    </row>
    <row r="72" spans="1:14" x14ac:dyDescent="0.25">
      <c r="A72" s="1"/>
      <c r="B72" s="162" t="s">
        <v>123</v>
      </c>
      <c r="C72" s="163">
        <v>18146</v>
      </c>
      <c r="D72" s="163">
        <v>11792</v>
      </c>
      <c r="E72" s="163">
        <v>3914</v>
      </c>
      <c r="F72" s="163">
        <v>28426</v>
      </c>
      <c r="G72" s="163">
        <v>25157</v>
      </c>
      <c r="H72" s="163">
        <v>26613</v>
      </c>
      <c r="I72" s="164">
        <f t="shared" si="29"/>
        <v>5.7876535357952008E-2</v>
      </c>
      <c r="J72" s="165">
        <f t="shared" si="26"/>
        <v>5.7994379151762905</v>
      </c>
      <c r="K72" s="163">
        <f t="shared" si="27"/>
        <v>1456</v>
      </c>
      <c r="L72" s="163">
        <f t="shared" si="28"/>
        <v>22699</v>
      </c>
      <c r="M72" s="164">
        <f t="shared" si="30"/>
        <v>7.7116949811797605E-4</v>
      </c>
      <c r="N72" s="79"/>
    </row>
    <row r="73" spans="1:14" x14ac:dyDescent="0.25">
      <c r="A73" s="1"/>
      <c r="B73" s="162" t="s">
        <v>119</v>
      </c>
      <c r="C73" s="163">
        <v>19067</v>
      </c>
      <c r="D73" s="163">
        <v>17507</v>
      </c>
      <c r="E73" s="163">
        <v>8571</v>
      </c>
      <c r="F73" s="163">
        <v>16869</v>
      </c>
      <c r="G73" s="163">
        <v>22926</v>
      </c>
      <c r="H73" s="163">
        <v>17467</v>
      </c>
      <c r="I73" s="164">
        <f t="shared" si="29"/>
        <v>-0.23811393178051121</v>
      </c>
      <c r="J73" s="165">
        <f t="shared" si="26"/>
        <v>1.0379185625947964</v>
      </c>
      <c r="K73" s="163">
        <f t="shared" si="27"/>
        <v>-5459</v>
      </c>
      <c r="L73" s="163">
        <f t="shared" si="28"/>
        <v>8896</v>
      </c>
      <c r="M73" s="164">
        <f t="shared" si="30"/>
        <v>5.0614427624193767E-4</v>
      </c>
      <c r="N73" s="79"/>
    </row>
    <row r="74" spans="1:14" x14ac:dyDescent="0.25">
      <c r="A74" s="1"/>
      <c r="B74" s="162" t="s">
        <v>128</v>
      </c>
      <c r="C74" s="163">
        <v>9817</v>
      </c>
      <c r="D74" s="163">
        <v>15819</v>
      </c>
      <c r="E74" s="163">
        <v>5541</v>
      </c>
      <c r="F74" s="163">
        <v>14404</v>
      </c>
      <c r="G74" s="163">
        <v>20957</v>
      </c>
      <c r="H74" s="163">
        <v>26801</v>
      </c>
      <c r="I74" s="164">
        <f t="shared" si="29"/>
        <v>0.27885670658968364</v>
      </c>
      <c r="J74" s="165">
        <f t="shared" si="26"/>
        <v>3.8368525536906697</v>
      </c>
      <c r="K74" s="163">
        <f t="shared" si="27"/>
        <v>5844</v>
      </c>
      <c r="L74" s="163">
        <f t="shared" si="28"/>
        <v>21260</v>
      </c>
      <c r="M74" s="164">
        <f t="shared" si="30"/>
        <v>7.7661720659301381E-4</v>
      </c>
      <c r="N74" s="79"/>
    </row>
    <row r="75" spans="1:14" x14ac:dyDescent="0.25">
      <c r="A75" s="161" t="s">
        <v>144</v>
      </c>
      <c r="B75" s="162" t="s">
        <v>131</v>
      </c>
      <c r="C75" s="163">
        <v>13718</v>
      </c>
      <c r="D75" s="163">
        <v>12733</v>
      </c>
      <c r="E75" s="163">
        <v>5018</v>
      </c>
      <c r="F75" s="163">
        <v>1659</v>
      </c>
      <c r="G75" s="163">
        <v>6100</v>
      </c>
      <c r="H75" s="163">
        <v>7680</v>
      </c>
      <c r="I75" s="164">
        <f t="shared" si="29"/>
        <v>0.25901639344262306</v>
      </c>
      <c r="J75" s="165">
        <f t="shared" si="26"/>
        <v>0.53049023515344751</v>
      </c>
      <c r="K75" s="163">
        <f t="shared" si="27"/>
        <v>1580</v>
      </c>
      <c r="L75" s="163">
        <f t="shared" si="28"/>
        <v>2662</v>
      </c>
      <c r="M75" s="164">
        <f t="shared" si="30"/>
        <v>2.225446866398398E-4</v>
      </c>
      <c r="N75" s="79"/>
    </row>
    <row r="76" spans="1:14" x14ac:dyDescent="0.25">
      <c r="A76" s="167" t="s">
        <v>145</v>
      </c>
      <c r="B76" s="168" t="s">
        <v>145</v>
      </c>
      <c r="C76" s="169">
        <f t="shared" ref="C76:H76" si="31">C68-SUM(C69:C75)</f>
        <v>179307</v>
      </c>
      <c r="D76" s="169">
        <f t="shared" si="31"/>
        <v>162197</v>
      </c>
      <c r="E76" s="169">
        <f t="shared" si="31"/>
        <v>45102</v>
      </c>
      <c r="F76" s="169">
        <f t="shared" si="31"/>
        <v>108334</v>
      </c>
      <c r="G76" s="169">
        <f t="shared" si="31"/>
        <v>237381</v>
      </c>
      <c r="H76" s="169">
        <f t="shared" si="31"/>
        <v>264143</v>
      </c>
      <c r="I76" s="170">
        <f t="shared" si="29"/>
        <v>0.11273859323197732</v>
      </c>
      <c r="J76" s="171">
        <f t="shared" si="26"/>
        <v>4.8565695534566098</v>
      </c>
      <c r="K76" s="169">
        <f>H76-G76</f>
        <v>26762</v>
      </c>
      <c r="L76" s="169">
        <f t="shared" si="28"/>
        <v>219041</v>
      </c>
      <c r="M76" s="170">
        <f t="shared" si="30"/>
        <v>7.6541173389462506E-3</v>
      </c>
      <c r="N76" s="79"/>
    </row>
    <row r="77" spans="1:14" s="144" customFormat="1" x14ac:dyDescent="0.25"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">
        <v>3</v>
      </c>
      <c r="B78" s="154" t="s">
        <v>68</v>
      </c>
      <c r="C78" s="176">
        <v>5815260</v>
      </c>
      <c r="D78" s="176">
        <v>5492551</v>
      </c>
      <c r="E78" s="176">
        <v>1546641</v>
      </c>
      <c r="F78" s="176">
        <v>1967362</v>
      </c>
      <c r="G78" s="176">
        <v>4352393</v>
      </c>
      <c r="H78" s="176">
        <v>5123327</v>
      </c>
      <c r="I78" s="177">
        <f>IFERROR(H78/G78-1,"-")</f>
        <v>0.17712876571577985</v>
      </c>
      <c r="J78" s="177">
        <f>IFERROR(H78/E78-1,"-")</f>
        <v>2.312550876383078</v>
      </c>
      <c r="K78" s="176">
        <f>H78-G78</f>
        <v>770934</v>
      </c>
      <c r="L78" s="176">
        <f>H78-E78</f>
        <v>3576686</v>
      </c>
      <c r="M78" s="177">
        <f>H78/H$8</f>
        <v>0.14845953148026439</v>
      </c>
      <c r="N78" s="79"/>
    </row>
    <row r="79" spans="1:14" x14ac:dyDescent="0.25">
      <c r="A79" s="1" t="s">
        <v>96</v>
      </c>
      <c r="B79" s="157" t="s">
        <v>97</v>
      </c>
      <c r="C79" s="158">
        <v>1923687</v>
      </c>
      <c r="D79" s="158">
        <v>1871426</v>
      </c>
      <c r="E79" s="158">
        <v>472177</v>
      </c>
      <c r="F79" s="158">
        <v>765462</v>
      </c>
      <c r="G79" s="158">
        <v>1656388</v>
      </c>
      <c r="H79" s="158">
        <v>1641108</v>
      </c>
      <c r="I79" s="159">
        <f>IFERROR(H79/G79-1,"-")</f>
        <v>-9.2248917524154761E-3</v>
      </c>
      <c r="J79" s="160">
        <f t="shared" ref="J79:J90" si="32">IFERROR(H79/E79-1,"-")</f>
        <v>2.4756203711743687</v>
      </c>
      <c r="K79" s="158">
        <f t="shared" ref="K79:K89" si="33">H79-G79</f>
        <v>-15280</v>
      </c>
      <c r="L79" s="158">
        <f t="shared" ref="L79:L90" si="34">H79-E79</f>
        <v>1168931</v>
      </c>
      <c r="M79" s="159">
        <f>H79/H$8</f>
        <v>4.7554670000277889E-2</v>
      </c>
      <c r="N79" s="79"/>
    </row>
    <row r="80" spans="1:14" x14ac:dyDescent="0.25">
      <c r="A80" s="161" t="s">
        <v>103</v>
      </c>
      <c r="B80" s="162" t="s">
        <v>103</v>
      </c>
      <c r="C80" s="163">
        <v>322698</v>
      </c>
      <c r="D80" s="163">
        <v>208038</v>
      </c>
      <c r="E80" s="163">
        <v>71537</v>
      </c>
      <c r="F80" s="163">
        <v>181910</v>
      </c>
      <c r="G80" s="163">
        <v>247663</v>
      </c>
      <c r="H80" s="163">
        <v>255714</v>
      </c>
      <c r="I80" s="164">
        <f>IFERROR(H80/G80-1,"-")</f>
        <v>3.2507883696797579E-2</v>
      </c>
      <c r="J80" s="165">
        <f t="shared" si="32"/>
        <v>2.5745698030389867</v>
      </c>
      <c r="K80" s="163">
        <f t="shared" si="33"/>
        <v>8051</v>
      </c>
      <c r="L80" s="163">
        <f t="shared" si="34"/>
        <v>184177</v>
      </c>
      <c r="M80" s="164">
        <f>H80/H$8</f>
        <v>7.4098687499244784E-3</v>
      </c>
      <c r="N80" s="79"/>
    </row>
    <row r="81" spans="1:14" x14ac:dyDescent="0.25">
      <c r="A81" s="161" t="s">
        <v>100</v>
      </c>
      <c r="B81" s="162" t="s">
        <v>100</v>
      </c>
      <c r="C81" s="163">
        <v>1600989</v>
      </c>
      <c r="D81" s="163">
        <v>1663388</v>
      </c>
      <c r="E81" s="163">
        <v>400640</v>
      </c>
      <c r="F81" s="163">
        <v>583552</v>
      </c>
      <c r="G81" s="163">
        <v>1408725</v>
      </c>
      <c r="H81" s="163">
        <v>1385394</v>
      </c>
      <c r="I81" s="164">
        <f>IFERROR(H81/G81-1,"-")</f>
        <v>-1.6561784592450612E-2</v>
      </c>
      <c r="J81" s="165">
        <f t="shared" si="32"/>
        <v>2.4579522763578274</v>
      </c>
      <c r="K81" s="163">
        <f t="shared" si="33"/>
        <v>-23331</v>
      </c>
      <c r="L81" s="163">
        <f t="shared" si="34"/>
        <v>984754</v>
      </c>
      <c r="M81" s="164">
        <f>H81/H$8</f>
        <v>4.0144801250353412E-2</v>
      </c>
      <c r="N81" s="79"/>
    </row>
    <row r="82" spans="1:14" x14ac:dyDescent="0.25">
      <c r="A82" s="1"/>
      <c r="B82" s="157" t="s">
        <v>107</v>
      </c>
      <c r="C82" s="158">
        <v>3891573</v>
      </c>
      <c r="D82" s="158">
        <v>3621125</v>
      </c>
      <c r="E82" s="158">
        <v>1074464</v>
      </c>
      <c r="F82" s="158">
        <v>1201900</v>
      </c>
      <c r="G82" s="158">
        <v>2696005</v>
      </c>
      <c r="H82" s="158">
        <v>3482219</v>
      </c>
      <c r="I82" s="159">
        <f>IFERROR(H82/G82-1,"-")</f>
        <v>0.2916218627190974</v>
      </c>
      <c r="J82" s="160">
        <f t="shared" si="32"/>
        <v>2.2408894109062749</v>
      </c>
      <c r="K82" s="158">
        <f t="shared" si="33"/>
        <v>786214</v>
      </c>
      <c r="L82" s="158">
        <f t="shared" si="34"/>
        <v>2407755</v>
      </c>
      <c r="M82" s="159">
        <f>H82/H$8</f>
        <v>0.10090486147998649</v>
      </c>
      <c r="N82" s="79"/>
    </row>
    <row r="83" spans="1:14" s="56" customFormat="1" x14ac:dyDescent="0.25">
      <c r="B83" s="162" t="s">
        <v>110</v>
      </c>
      <c r="C83" s="163">
        <v>522391</v>
      </c>
      <c r="D83" s="163">
        <v>574884</v>
      </c>
      <c r="E83" s="163">
        <v>163077</v>
      </c>
      <c r="F83" s="163">
        <v>114301</v>
      </c>
      <c r="G83" s="163">
        <v>504044</v>
      </c>
      <c r="H83" s="163">
        <v>666541</v>
      </c>
      <c r="I83" s="164">
        <f t="shared" ref="I83:I90" si="35">IFERROR(H83/G83-1,"-")</f>
        <v>0.32238653768321823</v>
      </c>
      <c r="J83" s="165">
        <f t="shared" si="32"/>
        <v>3.087277789019911</v>
      </c>
      <c r="K83" s="163">
        <f t="shared" si="33"/>
        <v>162497</v>
      </c>
      <c r="L83" s="163">
        <f t="shared" si="34"/>
        <v>503464</v>
      </c>
      <c r="M83" s="164">
        <f t="shared" ref="M83:M90" si="36">H83/H$8</f>
        <v>1.9314473695000712E-2</v>
      </c>
      <c r="N83" s="166"/>
    </row>
    <row r="84" spans="1:14" s="56" customFormat="1" x14ac:dyDescent="0.25">
      <c r="B84" s="162" t="s">
        <v>113</v>
      </c>
      <c r="C84" s="163">
        <v>1872405</v>
      </c>
      <c r="D84" s="163">
        <v>1562789</v>
      </c>
      <c r="E84" s="163">
        <v>445011</v>
      </c>
      <c r="F84" s="163">
        <v>478237</v>
      </c>
      <c r="G84" s="163">
        <v>1014024</v>
      </c>
      <c r="H84" s="163">
        <v>1210830</v>
      </c>
      <c r="I84" s="164">
        <f t="shared" si="35"/>
        <v>0.1940841636884334</v>
      </c>
      <c r="J84" s="165">
        <f t="shared" si="32"/>
        <v>1.720899033956464</v>
      </c>
      <c r="K84" s="163">
        <f t="shared" si="33"/>
        <v>196806</v>
      </c>
      <c r="L84" s="163">
        <f t="shared" si="34"/>
        <v>765819</v>
      </c>
      <c r="M84" s="164">
        <f t="shared" si="36"/>
        <v>3.5086430068244433E-2</v>
      </c>
      <c r="N84" s="166"/>
    </row>
    <row r="85" spans="1:14" x14ac:dyDescent="0.25">
      <c r="A85" s="1"/>
      <c r="B85" s="162" t="s">
        <v>116</v>
      </c>
      <c r="C85" s="163">
        <v>154431</v>
      </c>
      <c r="D85" s="163">
        <v>173660</v>
      </c>
      <c r="E85" s="163">
        <v>48969</v>
      </c>
      <c r="F85" s="163">
        <v>105849</v>
      </c>
      <c r="G85" s="163">
        <v>179405</v>
      </c>
      <c r="H85" s="163">
        <v>275311</v>
      </c>
      <c r="I85" s="164">
        <f t="shared" si="35"/>
        <v>0.53457818901368404</v>
      </c>
      <c r="J85" s="165">
        <f t="shared" si="32"/>
        <v>4.6221487063244089</v>
      </c>
      <c r="K85" s="163">
        <f t="shared" si="33"/>
        <v>95906</v>
      </c>
      <c r="L85" s="163">
        <f t="shared" si="34"/>
        <v>226342</v>
      </c>
      <c r="M85" s="164">
        <f t="shared" si="36"/>
        <v>7.9777344041016846E-3</v>
      </c>
      <c r="N85" s="79"/>
    </row>
    <row r="86" spans="1:14" x14ac:dyDescent="0.25">
      <c r="A86" s="1"/>
      <c r="B86" s="162" t="s">
        <v>123</v>
      </c>
      <c r="C86" s="163">
        <v>97884</v>
      </c>
      <c r="D86" s="163">
        <v>75235</v>
      </c>
      <c r="E86" s="163">
        <v>15102</v>
      </c>
      <c r="F86" s="163">
        <v>38224</v>
      </c>
      <c r="G86" s="163">
        <v>75513</v>
      </c>
      <c r="H86" s="163">
        <v>90350</v>
      </c>
      <c r="I86" s="164">
        <f t="shared" si="35"/>
        <v>0.19648272482883744</v>
      </c>
      <c r="J86" s="165">
        <f t="shared" si="32"/>
        <v>4.9826513044629852</v>
      </c>
      <c r="K86" s="163">
        <f t="shared" si="33"/>
        <v>14837</v>
      </c>
      <c r="L86" s="163">
        <f t="shared" si="34"/>
        <v>75248</v>
      </c>
      <c r="M86" s="164">
        <f t="shared" si="36"/>
        <v>2.6180875570194695E-3</v>
      </c>
      <c r="N86" s="79"/>
    </row>
    <row r="87" spans="1:14" x14ac:dyDescent="0.25">
      <c r="A87" s="1"/>
      <c r="B87" s="162" t="s">
        <v>119</v>
      </c>
      <c r="C87" s="163">
        <v>56194</v>
      </c>
      <c r="D87" s="163">
        <v>46816</v>
      </c>
      <c r="E87" s="163">
        <v>14962</v>
      </c>
      <c r="F87" s="163">
        <v>33300</v>
      </c>
      <c r="G87" s="163">
        <v>33738</v>
      </c>
      <c r="H87" s="163">
        <v>45567</v>
      </c>
      <c r="I87" s="164">
        <f t="shared" si="35"/>
        <v>0.35061355148497242</v>
      </c>
      <c r="J87" s="165">
        <f t="shared" si="32"/>
        <v>2.0455153054404493</v>
      </c>
      <c r="K87" s="163">
        <f t="shared" si="33"/>
        <v>11829</v>
      </c>
      <c r="L87" s="163">
        <f t="shared" si="34"/>
        <v>30605</v>
      </c>
      <c r="M87" s="164">
        <f t="shared" si="36"/>
        <v>1.3204028302236431E-3</v>
      </c>
      <c r="N87" s="79"/>
    </row>
    <row r="88" spans="1:14" x14ac:dyDescent="0.25">
      <c r="A88" s="1"/>
      <c r="B88" s="162" t="s">
        <v>128</v>
      </c>
      <c r="C88" s="163">
        <v>69026</v>
      </c>
      <c r="D88" s="163">
        <v>74813</v>
      </c>
      <c r="E88" s="163">
        <v>30460</v>
      </c>
      <c r="F88" s="163">
        <v>20871</v>
      </c>
      <c r="G88" s="163">
        <v>63463</v>
      </c>
      <c r="H88" s="163">
        <v>74935</v>
      </c>
      <c r="I88" s="164">
        <f t="shared" si="35"/>
        <v>0.18076674597797138</v>
      </c>
      <c r="J88" s="165">
        <f t="shared" si="32"/>
        <v>1.4601116217990806</v>
      </c>
      <c r="K88" s="163">
        <f t="shared" si="33"/>
        <v>11472</v>
      </c>
      <c r="L88" s="163">
        <f t="shared" si="34"/>
        <v>44475</v>
      </c>
      <c r="M88" s="164">
        <f t="shared" si="36"/>
        <v>2.1714044392391139E-3</v>
      </c>
      <c r="N88" s="79"/>
    </row>
    <row r="89" spans="1:14" x14ac:dyDescent="0.25">
      <c r="A89" s="161" t="s">
        <v>144</v>
      </c>
      <c r="B89" s="162" t="s">
        <v>131</v>
      </c>
      <c r="C89" s="163">
        <v>123411</v>
      </c>
      <c r="D89" s="163">
        <v>112745</v>
      </c>
      <c r="E89" s="163">
        <v>50030</v>
      </c>
      <c r="F89" s="163">
        <v>22441</v>
      </c>
      <c r="G89" s="163">
        <v>59972</v>
      </c>
      <c r="H89" s="163">
        <v>81697</v>
      </c>
      <c r="I89" s="164">
        <f t="shared" si="35"/>
        <v>0.36225238444607477</v>
      </c>
      <c r="J89" s="165">
        <f t="shared" si="32"/>
        <v>0.63296022386568063</v>
      </c>
      <c r="K89" s="163">
        <f t="shared" si="33"/>
        <v>21725</v>
      </c>
      <c r="L89" s="163">
        <f t="shared" si="34"/>
        <v>31667</v>
      </c>
      <c r="M89" s="164">
        <f t="shared" si="36"/>
        <v>2.3673480813040356E-3</v>
      </c>
      <c r="N89" s="79"/>
    </row>
    <row r="90" spans="1:14" x14ac:dyDescent="0.25">
      <c r="A90" s="167" t="s">
        <v>145</v>
      </c>
      <c r="B90" s="168" t="s">
        <v>145</v>
      </c>
      <c r="C90" s="169">
        <f t="shared" ref="C90:H90" si="37">C82-SUM(C83:C89)</f>
        <v>995831</v>
      </c>
      <c r="D90" s="169">
        <f t="shared" si="37"/>
        <v>1000183</v>
      </c>
      <c r="E90" s="169">
        <f t="shared" si="37"/>
        <v>306853</v>
      </c>
      <c r="F90" s="169">
        <f t="shared" si="37"/>
        <v>388677</v>
      </c>
      <c r="G90" s="169">
        <f t="shared" si="37"/>
        <v>765846</v>
      </c>
      <c r="H90" s="169">
        <f t="shared" si="37"/>
        <v>1036988</v>
      </c>
      <c r="I90" s="170">
        <f t="shared" si="35"/>
        <v>0.35404245762202846</v>
      </c>
      <c r="J90" s="171">
        <f t="shared" si="32"/>
        <v>2.379429238104239</v>
      </c>
      <c r="K90" s="169">
        <f>H90-G90</f>
        <v>271142</v>
      </c>
      <c r="L90" s="169">
        <f t="shared" si="34"/>
        <v>730135</v>
      </c>
      <c r="M90" s="170">
        <f t="shared" si="36"/>
        <v>3.0048980404853411E-2</v>
      </c>
      <c r="N90" s="79"/>
    </row>
    <row r="91" spans="1:14" s="144" customFormat="1" x14ac:dyDescent="0.25"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">
        <v>3</v>
      </c>
      <c r="B92" s="154" t="s">
        <v>68</v>
      </c>
      <c r="C92" s="176">
        <v>138985</v>
      </c>
      <c r="D92" s="176">
        <v>136126</v>
      </c>
      <c r="E92" s="176">
        <v>59047</v>
      </c>
      <c r="F92" s="176">
        <v>83402</v>
      </c>
      <c r="G92" s="176">
        <v>137757</v>
      </c>
      <c r="H92" s="176">
        <v>148334</v>
      </c>
      <c r="I92" s="177">
        <f>IFERROR(H92/G92-1,"-")</f>
        <v>7.6780127325653202E-2</v>
      </c>
      <c r="J92" s="177">
        <f>IFERROR(H92/E92-1,"-")</f>
        <v>1.512134401409047</v>
      </c>
      <c r="K92" s="176">
        <f>H92-G92</f>
        <v>10577</v>
      </c>
      <c r="L92" s="176">
        <f>H92-E92</f>
        <v>89287</v>
      </c>
      <c r="M92" s="177">
        <f>H92/H$8</f>
        <v>4.2982999411502595E-3</v>
      </c>
      <c r="N92" s="79"/>
    </row>
    <row r="93" spans="1:14" x14ac:dyDescent="0.25">
      <c r="A93" s="1" t="s">
        <v>96</v>
      </c>
      <c r="B93" s="157" t="s">
        <v>97</v>
      </c>
      <c r="C93" s="158">
        <v>71206</v>
      </c>
      <c r="D93" s="158">
        <v>72932</v>
      </c>
      <c r="E93" s="158">
        <v>31800</v>
      </c>
      <c r="F93" s="158">
        <v>42063</v>
      </c>
      <c r="G93" s="158">
        <v>70951</v>
      </c>
      <c r="H93" s="158">
        <v>72432</v>
      </c>
      <c r="I93" s="159">
        <f>IFERROR(H93/G93-1,"-")</f>
        <v>2.0873560626347709E-2</v>
      </c>
      <c r="J93" s="160">
        <f t="shared" ref="J93:J104" si="38">IFERROR(H93/E93-1,"-")</f>
        <v>1.277735849056604</v>
      </c>
      <c r="K93" s="158">
        <f t="shared" ref="K93:K103" si="39">H93-G93</f>
        <v>1481</v>
      </c>
      <c r="L93" s="158">
        <f t="shared" ref="L93:L104" si="40">H93-E93</f>
        <v>40632</v>
      </c>
      <c r="M93" s="159">
        <f>H93/H$8</f>
        <v>2.0988745758719891E-3</v>
      </c>
      <c r="N93" s="79"/>
    </row>
    <row r="94" spans="1:14" x14ac:dyDescent="0.25">
      <c r="A94" s="161" t="s">
        <v>103</v>
      </c>
      <c r="B94" s="162" t="s">
        <v>103</v>
      </c>
      <c r="C94" s="163">
        <v>30236</v>
      </c>
      <c r="D94" s="163">
        <v>33003</v>
      </c>
      <c r="E94" s="163">
        <v>15549</v>
      </c>
      <c r="F94" s="163">
        <v>20037</v>
      </c>
      <c r="G94" s="163">
        <v>30228</v>
      </c>
      <c r="H94" s="163">
        <v>19606</v>
      </c>
      <c r="I94" s="164">
        <f>IFERROR(H94/G94-1,"-")</f>
        <v>-0.3513960566362313</v>
      </c>
      <c r="J94" s="165">
        <f t="shared" si="38"/>
        <v>0.2609171007781852</v>
      </c>
      <c r="K94" s="163">
        <f t="shared" si="39"/>
        <v>-10622</v>
      </c>
      <c r="L94" s="163">
        <f t="shared" si="40"/>
        <v>4057</v>
      </c>
      <c r="M94" s="164">
        <f>H94/H$8</f>
        <v>5.6812644873186185E-4</v>
      </c>
      <c r="N94" s="79"/>
    </row>
    <row r="95" spans="1:14" x14ac:dyDescent="0.25">
      <c r="A95" s="161" t="s">
        <v>100</v>
      </c>
      <c r="B95" s="162" t="s">
        <v>100</v>
      </c>
      <c r="C95" s="163">
        <v>40970</v>
      </c>
      <c r="D95" s="163">
        <v>39929</v>
      </c>
      <c r="E95" s="163">
        <v>16251</v>
      </c>
      <c r="F95" s="163">
        <v>22026</v>
      </c>
      <c r="G95" s="163">
        <v>40723</v>
      </c>
      <c r="H95" s="163">
        <v>52826</v>
      </c>
      <c r="I95" s="164">
        <f>IFERROR(H95/G95-1,"-")</f>
        <v>0.29720305478476527</v>
      </c>
      <c r="J95" s="165">
        <f t="shared" si="38"/>
        <v>2.2506307304165896</v>
      </c>
      <c r="K95" s="163">
        <f t="shared" si="39"/>
        <v>12103</v>
      </c>
      <c r="L95" s="163">
        <f t="shared" si="40"/>
        <v>36575</v>
      </c>
      <c r="M95" s="164">
        <f>H95/H$8</f>
        <v>1.5307481271401272E-3</v>
      </c>
      <c r="N95" s="79"/>
    </row>
    <row r="96" spans="1:14" x14ac:dyDescent="0.25">
      <c r="A96" s="1"/>
      <c r="B96" s="157" t="s">
        <v>107</v>
      </c>
      <c r="C96" s="158">
        <v>67779</v>
      </c>
      <c r="D96" s="158">
        <v>63194</v>
      </c>
      <c r="E96" s="158">
        <v>27247</v>
      </c>
      <c r="F96" s="158">
        <v>41339</v>
      </c>
      <c r="G96" s="158">
        <v>66806</v>
      </c>
      <c r="H96" s="158">
        <v>75902</v>
      </c>
      <c r="I96" s="159">
        <f>IFERROR(H96/G96-1,"-")</f>
        <v>0.13615543514055628</v>
      </c>
      <c r="J96" s="160">
        <f t="shared" si="38"/>
        <v>1.7857011781113519</v>
      </c>
      <c r="K96" s="158">
        <f t="shared" si="39"/>
        <v>9096</v>
      </c>
      <c r="L96" s="158">
        <f t="shared" si="40"/>
        <v>48655</v>
      </c>
      <c r="M96" s="159">
        <f>H96/H$8</f>
        <v>2.1994253652782708E-3</v>
      </c>
      <c r="N96" s="79"/>
    </row>
    <row r="97" spans="1:14" s="56" customFormat="1" x14ac:dyDescent="0.25">
      <c r="B97" s="162" t="s">
        <v>110</v>
      </c>
      <c r="C97" s="163">
        <v>7133</v>
      </c>
      <c r="D97" s="163">
        <v>8082</v>
      </c>
      <c r="E97" s="163">
        <v>5019</v>
      </c>
      <c r="F97" s="163">
        <v>3494</v>
      </c>
      <c r="G97" s="163">
        <v>9249</v>
      </c>
      <c r="H97" s="163">
        <v>11177</v>
      </c>
      <c r="I97" s="164">
        <f t="shared" ref="I97:I104" si="41">IFERROR(H97/G97-1,"-")</f>
        <v>0.20845496810465991</v>
      </c>
      <c r="J97" s="165">
        <f t="shared" si="38"/>
        <v>1.226937636979478</v>
      </c>
      <c r="K97" s="163">
        <f t="shared" si="39"/>
        <v>1928</v>
      </c>
      <c r="L97" s="163">
        <f t="shared" si="40"/>
        <v>6158</v>
      </c>
      <c r="M97" s="164">
        <f t="shared" ref="M97:M104" si="42">H97/H$8</f>
        <v>3.2387785971008977E-4</v>
      </c>
      <c r="N97" s="166"/>
    </row>
    <row r="98" spans="1:14" s="56" customFormat="1" x14ac:dyDescent="0.25">
      <c r="B98" s="162" t="s">
        <v>113</v>
      </c>
      <c r="C98" s="163">
        <v>25629</v>
      </c>
      <c r="D98" s="163">
        <v>21366</v>
      </c>
      <c r="E98" s="163">
        <v>7473</v>
      </c>
      <c r="F98" s="163">
        <v>15393</v>
      </c>
      <c r="G98" s="163">
        <v>21050</v>
      </c>
      <c r="H98" s="163">
        <v>22639</v>
      </c>
      <c r="I98" s="164">
        <f t="shared" si="41"/>
        <v>7.5486935866983407E-2</v>
      </c>
      <c r="J98" s="165">
        <f t="shared" si="38"/>
        <v>2.0294393148668539</v>
      </c>
      <c r="K98" s="163">
        <f t="shared" si="39"/>
        <v>1589</v>
      </c>
      <c r="L98" s="163">
        <f t="shared" si="40"/>
        <v>15166</v>
      </c>
      <c r="M98" s="164">
        <f t="shared" si="42"/>
        <v>6.5601421365095479E-4</v>
      </c>
      <c r="N98" s="166"/>
    </row>
    <row r="99" spans="1:14" x14ac:dyDescent="0.25">
      <c r="A99" s="1"/>
      <c r="B99" s="162" t="s">
        <v>116</v>
      </c>
      <c r="C99" s="163">
        <v>8499</v>
      </c>
      <c r="D99" s="163">
        <v>8657</v>
      </c>
      <c r="E99" s="163">
        <v>4658</v>
      </c>
      <c r="F99" s="163">
        <v>7148</v>
      </c>
      <c r="G99" s="163">
        <v>7881</v>
      </c>
      <c r="H99" s="163">
        <v>8902</v>
      </c>
      <c r="I99" s="164">
        <f t="shared" si="41"/>
        <v>0.12955208729856627</v>
      </c>
      <c r="J99" s="165">
        <f t="shared" si="38"/>
        <v>0.91112065264061837</v>
      </c>
      <c r="K99" s="163">
        <f t="shared" si="39"/>
        <v>1021</v>
      </c>
      <c r="L99" s="163">
        <f t="shared" si="40"/>
        <v>4244</v>
      </c>
      <c r="M99" s="164">
        <f t="shared" si="42"/>
        <v>2.5795479172758515E-4</v>
      </c>
      <c r="N99" s="79"/>
    </row>
    <row r="100" spans="1:14" x14ac:dyDescent="0.25">
      <c r="A100" s="1"/>
      <c r="B100" s="162" t="s">
        <v>123</v>
      </c>
      <c r="C100" s="163">
        <v>2168</v>
      </c>
      <c r="D100" s="163">
        <v>2390</v>
      </c>
      <c r="E100" s="163">
        <v>940</v>
      </c>
      <c r="F100" s="163">
        <v>1385</v>
      </c>
      <c r="G100" s="163">
        <v>4981</v>
      </c>
      <c r="H100" s="163">
        <v>3623</v>
      </c>
      <c r="I100" s="164">
        <f t="shared" si="41"/>
        <v>-0.27263601686408356</v>
      </c>
      <c r="J100" s="165">
        <f t="shared" si="38"/>
        <v>2.8542553191489364</v>
      </c>
      <c r="K100" s="163">
        <f t="shared" si="39"/>
        <v>-1358</v>
      </c>
      <c r="L100" s="163">
        <f t="shared" si="40"/>
        <v>2683</v>
      </c>
      <c r="M100" s="164">
        <f t="shared" si="42"/>
        <v>1.0498429683543484E-4</v>
      </c>
      <c r="N100" s="79"/>
    </row>
    <row r="101" spans="1:14" x14ac:dyDescent="0.25">
      <c r="A101" s="1"/>
      <c r="B101" s="162" t="s">
        <v>119</v>
      </c>
      <c r="C101" s="163">
        <v>1567</v>
      </c>
      <c r="D101" s="163">
        <v>1298</v>
      </c>
      <c r="E101" s="163">
        <v>788</v>
      </c>
      <c r="F101" s="163">
        <v>1315</v>
      </c>
      <c r="G101" s="163">
        <v>1892</v>
      </c>
      <c r="H101" s="163">
        <v>1812</v>
      </c>
      <c r="I101" s="164">
        <f t="shared" si="41"/>
        <v>-4.228329809725162E-2</v>
      </c>
      <c r="J101" s="165">
        <f t="shared" si="38"/>
        <v>1.2994923857868019</v>
      </c>
      <c r="K101" s="163">
        <f t="shared" si="39"/>
        <v>-80</v>
      </c>
      <c r="L101" s="163">
        <f t="shared" si="40"/>
        <v>1024</v>
      </c>
      <c r="M101" s="164">
        <f t="shared" si="42"/>
        <v>5.2506637004087203E-5</v>
      </c>
      <c r="N101" s="79"/>
    </row>
    <row r="102" spans="1:14" x14ac:dyDescent="0.25">
      <c r="A102" s="1"/>
      <c r="B102" s="162" t="s">
        <v>128</v>
      </c>
      <c r="C102" s="163">
        <v>439</v>
      </c>
      <c r="D102" s="163">
        <v>444</v>
      </c>
      <c r="E102" s="163">
        <v>599</v>
      </c>
      <c r="F102" s="163">
        <v>275</v>
      </c>
      <c r="G102" s="163">
        <v>817</v>
      </c>
      <c r="H102" s="163">
        <v>420</v>
      </c>
      <c r="I102" s="164">
        <f t="shared" si="41"/>
        <v>-0.48592411260709911</v>
      </c>
      <c r="J102" s="165">
        <f t="shared" si="38"/>
        <v>-0.29883138564273792</v>
      </c>
      <c r="K102" s="163">
        <f t="shared" si="39"/>
        <v>-397</v>
      </c>
      <c r="L102" s="163">
        <f t="shared" si="40"/>
        <v>-179</v>
      </c>
      <c r="M102" s="164">
        <f t="shared" si="42"/>
        <v>1.2170412550616238E-5</v>
      </c>
      <c r="N102" s="79"/>
    </row>
    <row r="103" spans="1:14" x14ac:dyDescent="0.25">
      <c r="A103" s="161" t="s">
        <v>144</v>
      </c>
      <c r="B103" s="162" t="s">
        <v>131</v>
      </c>
      <c r="C103" s="163">
        <v>1158</v>
      </c>
      <c r="D103" s="163">
        <v>699</v>
      </c>
      <c r="E103" s="163">
        <v>259</v>
      </c>
      <c r="F103" s="163">
        <v>259</v>
      </c>
      <c r="G103" s="163">
        <v>385</v>
      </c>
      <c r="H103" s="163">
        <v>950</v>
      </c>
      <c r="I103" s="164">
        <f t="shared" si="41"/>
        <v>1.4675324675324677</v>
      </c>
      <c r="J103" s="165">
        <f t="shared" si="38"/>
        <v>2.6679536679536682</v>
      </c>
      <c r="K103" s="163">
        <f t="shared" si="39"/>
        <v>565</v>
      </c>
      <c r="L103" s="163">
        <f t="shared" si="40"/>
        <v>691</v>
      </c>
      <c r="M103" s="164">
        <f t="shared" si="42"/>
        <v>2.752831410258435E-5</v>
      </c>
      <c r="N103" s="79"/>
    </row>
    <row r="104" spans="1:14" x14ac:dyDescent="0.25">
      <c r="A104" s="167" t="s">
        <v>145</v>
      </c>
      <c r="B104" s="168" t="s">
        <v>145</v>
      </c>
      <c r="C104" s="169">
        <f t="shared" ref="C104:H104" si="43">C96-SUM(C97:C103)</f>
        <v>21186</v>
      </c>
      <c r="D104" s="169">
        <f t="shared" si="43"/>
        <v>20258</v>
      </c>
      <c r="E104" s="169">
        <f t="shared" si="43"/>
        <v>7511</v>
      </c>
      <c r="F104" s="169">
        <f t="shared" si="43"/>
        <v>12070</v>
      </c>
      <c r="G104" s="169">
        <f t="shared" si="43"/>
        <v>20551</v>
      </c>
      <c r="H104" s="169">
        <f t="shared" si="43"/>
        <v>26379</v>
      </c>
      <c r="I104" s="170">
        <f t="shared" si="41"/>
        <v>0.28358717337355843</v>
      </c>
      <c r="J104" s="171">
        <f t="shared" si="38"/>
        <v>2.5120489948076155</v>
      </c>
      <c r="K104" s="169">
        <f>H104-G104</f>
        <v>5828</v>
      </c>
      <c r="L104" s="169">
        <f t="shared" si="40"/>
        <v>18868</v>
      </c>
      <c r="M104" s="170">
        <f t="shared" si="42"/>
        <v>7.6438883969691851E-4</v>
      </c>
      <c r="N104" s="79"/>
    </row>
    <row r="105" spans="1:14" s="144" customFormat="1" x14ac:dyDescent="0.25"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">
        <v>3</v>
      </c>
      <c r="B106" s="154" t="s">
        <v>68</v>
      </c>
      <c r="C106" s="176">
        <v>1066591</v>
      </c>
      <c r="D106" s="176">
        <v>1055815</v>
      </c>
      <c r="E106" s="176">
        <v>442013</v>
      </c>
      <c r="F106" s="176">
        <v>749212</v>
      </c>
      <c r="G106" s="176">
        <v>1316064</v>
      </c>
      <c r="H106" s="176">
        <v>1447168</v>
      </c>
      <c r="I106" s="177">
        <f>IFERROR(H106/G106-1,"-")</f>
        <v>9.9618255647141885E-2</v>
      </c>
      <c r="J106" s="177">
        <f>IFERROR(H106/E106-1,"-")</f>
        <v>2.2740394513283544</v>
      </c>
      <c r="K106" s="176">
        <f>H106-G106</f>
        <v>131104</v>
      </c>
      <c r="L106" s="176">
        <f>H106-E106</f>
        <v>1005155</v>
      </c>
      <c r="M106" s="177">
        <f>H106/H$8</f>
        <v>4.1934837119167144E-2</v>
      </c>
      <c r="N106" s="79"/>
    </row>
    <row r="107" spans="1:14" x14ac:dyDescent="0.25">
      <c r="A107" s="1" t="s">
        <v>96</v>
      </c>
      <c r="B107" s="157" t="s">
        <v>97</v>
      </c>
      <c r="C107" s="158">
        <v>150928</v>
      </c>
      <c r="D107" s="158">
        <v>162637</v>
      </c>
      <c r="E107" s="158">
        <v>125264</v>
      </c>
      <c r="F107" s="158">
        <v>199003</v>
      </c>
      <c r="G107" s="158">
        <v>220579</v>
      </c>
      <c r="H107" s="158">
        <v>219096</v>
      </c>
      <c r="I107" s="159">
        <f>IFERROR(H107/G107-1,"-")</f>
        <v>-6.7232148119268365E-3</v>
      </c>
      <c r="J107" s="160">
        <f t="shared" ref="J107:J118" si="44">IFERROR(H107/E107-1,"-")</f>
        <v>0.7490739558053392</v>
      </c>
      <c r="K107" s="158">
        <f t="shared" ref="K107:K117" si="45">H107-G107</f>
        <v>-1483</v>
      </c>
      <c r="L107" s="158">
        <f t="shared" ref="L107:L118" si="46">H107-E107</f>
        <v>93832</v>
      </c>
      <c r="M107" s="159">
        <f>H107/H$8</f>
        <v>6.3487826385471794E-3</v>
      </c>
      <c r="N107" s="79"/>
    </row>
    <row r="108" spans="1:14" x14ac:dyDescent="0.25">
      <c r="A108" s="161" t="s">
        <v>103</v>
      </c>
      <c r="B108" s="162" t="s">
        <v>103</v>
      </c>
      <c r="C108" s="163">
        <v>49909</v>
      </c>
      <c r="D108" s="163">
        <v>42419</v>
      </c>
      <c r="E108" s="163">
        <v>16702</v>
      </c>
      <c r="F108" s="163">
        <v>106031</v>
      </c>
      <c r="G108" s="163">
        <v>75504</v>
      </c>
      <c r="H108" s="163">
        <v>57419</v>
      </c>
      <c r="I108" s="164">
        <f>IFERROR(H108/G108-1,"-")</f>
        <v>-0.23952373384191561</v>
      </c>
      <c r="J108" s="165">
        <f t="shared" si="44"/>
        <v>2.4378517542809246</v>
      </c>
      <c r="K108" s="163">
        <f t="shared" si="45"/>
        <v>-18085</v>
      </c>
      <c r="L108" s="163">
        <f t="shared" si="46"/>
        <v>40717</v>
      </c>
      <c r="M108" s="164">
        <f>H108/H$8</f>
        <v>1.6638402815329376E-3</v>
      </c>
      <c r="N108" s="79"/>
    </row>
    <row r="109" spans="1:14" x14ac:dyDescent="0.25">
      <c r="A109" s="161" t="s">
        <v>100</v>
      </c>
      <c r="B109" s="162" t="s">
        <v>100</v>
      </c>
      <c r="C109" s="163">
        <v>101019</v>
      </c>
      <c r="D109" s="163">
        <v>120218</v>
      </c>
      <c r="E109" s="163">
        <v>108562</v>
      </c>
      <c r="F109" s="163">
        <v>92972</v>
      </c>
      <c r="G109" s="163">
        <v>145075</v>
      </c>
      <c r="H109" s="163">
        <v>161677</v>
      </c>
      <c r="I109" s="164">
        <f>IFERROR(H109/G109-1,"-")</f>
        <v>0.11443735998621407</v>
      </c>
      <c r="J109" s="165">
        <f t="shared" si="44"/>
        <v>0.48925959359628601</v>
      </c>
      <c r="K109" s="163">
        <f t="shared" si="45"/>
        <v>16602</v>
      </c>
      <c r="L109" s="163">
        <f t="shared" si="46"/>
        <v>53115</v>
      </c>
      <c r="M109" s="164">
        <f>H109/H$8</f>
        <v>4.6849423570142421E-3</v>
      </c>
      <c r="N109" s="79"/>
    </row>
    <row r="110" spans="1:14" x14ac:dyDescent="0.25">
      <c r="A110" s="1"/>
      <c r="B110" s="157" t="s">
        <v>107</v>
      </c>
      <c r="C110" s="158">
        <v>915663</v>
      </c>
      <c r="D110" s="158">
        <v>893178</v>
      </c>
      <c r="E110" s="158">
        <v>316749</v>
      </c>
      <c r="F110" s="158">
        <v>550209</v>
      </c>
      <c r="G110" s="158">
        <v>1095485</v>
      </c>
      <c r="H110" s="158">
        <v>1228072</v>
      </c>
      <c r="I110" s="159">
        <f>IFERROR(H110/G110-1,"-")</f>
        <v>0.12103041118773872</v>
      </c>
      <c r="J110" s="160">
        <f t="shared" si="44"/>
        <v>2.8771140556086996</v>
      </c>
      <c r="K110" s="158">
        <f t="shared" si="45"/>
        <v>132587</v>
      </c>
      <c r="L110" s="158">
        <f t="shared" si="46"/>
        <v>911323</v>
      </c>
      <c r="M110" s="159">
        <f>H110/H$8</f>
        <v>3.5586054480619966E-2</v>
      </c>
      <c r="N110" s="79"/>
    </row>
    <row r="111" spans="1:14" s="56" customFormat="1" x14ac:dyDescent="0.25">
      <c r="B111" s="162" t="s">
        <v>110</v>
      </c>
      <c r="C111" s="163">
        <v>501490</v>
      </c>
      <c r="D111" s="163">
        <v>476582</v>
      </c>
      <c r="E111" s="163">
        <v>181253</v>
      </c>
      <c r="F111" s="163">
        <v>251557</v>
      </c>
      <c r="G111" s="163">
        <v>673877</v>
      </c>
      <c r="H111" s="163">
        <v>775590</v>
      </c>
      <c r="I111" s="164">
        <f t="shared" ref="I111:I118" si="47">IFERROR(H111/G111-1,"-")</f>
        <v>0.15093704043913059</v>
      </c>
      <c r="J111" s="165">
        <f t="shared" si="44"/>
        <v>3.2790464157834629</v>
      </c>
      <c r="K111" s="163">
        <f t="shared" si="45"/>
        <v>101713</v>
      </c>
      <c r="L111" s="163">
        <f t="shared" si="46"/>
        <v>594337</v>
      </c>
      <c r="M111" s="164">
        <f t="shared" ref="M111:M118" si="48">H111/H$8</f>
        <v>2.2474405405077259E-2</v>
      </c>
      <c r="N111" s="166"/>
    </row>
    <row r="112" spans="1:14" s="56" customFormat="1" x14ac:dyDescent="0.25">
      <c r="B112" s="162" t="s">
        <v>113</v>
      </c>
      <c r="C112" s="163">
        <v>114306</v>
      </c>
      <c r="D112" s="163">
        <v>91753</v>
      </c>
      <c r="E112" s="163">
        <v>22554</v>
      </c>
      <c r="F112" s="163">
        <v>57079</v>
      </c>
      <c r="G112" s="163">
        <v>45927</v>
      </c>
      <c r="H112" s="163">
        <v>60304</v>
      </c>
      <c r="I112" s="164">
        <f t="shared" si="47"/>
        <v>0.31304025954231718</v>
      </c>
      <c r="J112" s="165">
        <f t="shared" si="44"/>
        <v>1.6737607519730426</v>
      </c>
      <c r="K112" s="163">
        <f t="shared" si="45"/>
        <v>14377</v>
      </c>
      <c r="L112" s="163">
        <f t="shared" si="46"/>
        <v>37750</v>
      </c>
      <c r="M112" s="164">
        <f t="shared" si="48"/>
        <v>1.7474394248865753E-3</v>
      </c>
      <c r="N112" s="166"/>
    </row>
    <row r="113" spans="1:14" x14ac:dyDescent="0.25">
      <c r="A113" s="1"/>
      <c r="B113" s="162" t="s">
        <v>116</v>
      </c>
      <c r="C113" s="163">
        <v>102904</v>
      </c>
      <c r="D113" s="163">
        <v>92528</v>
      </c>
      <c r="E113" s="163">
        <v>13883</v>
      </c>
      <c r="F113" s="163">
        <v>67210</v>
      </c>
      <c r="G113" s="163">
        <v>65652</v>
      </c>
      <c r="H113" s="163">
        <v>76293</v>
      </c>
      <c r="I113" s="164">
        <f t="shared" si="47"/>
        <v>0.16208188630963272</v>
      </c>
      <c r="J113" s="165">
        <f t="shared" si="44"/>
        <v>4.4954260606497156</v>
      </c>
      <c r="K113" s="163">
        <f t="shared" si="45"/>
        <v>10641</v>
      </c>
      <c r="L113" s="163">
        <f t="shared" si="46"/>
        <v>62410</v>
      </c>
      <c r="M113" s="164">
        <f t="shared" si="48"/>
        <v>2.2107554398194396E-3</v>
      </c>
      <c r="N113" s="79"/>
    </row>
    <row r="114" spans="1:14" x14ac:dyDescent="0.25">
      <c r="A114" s="1"/>
      <c r="B114" s="162" t="s">
        <v>123</v>
      </c>
      <c r="C114" s="163">
        <v>16800</v>
      </c>
      <c r="D114" s="163">
        <v>18644</v>
      </c>
      <c r="E114" s="163">
        <v>9005</v>
      </c>
      <c r="F114" s="163">
        <v>29461</v>
      </c>
      <c r="G114" s="163">
        <v>41263</v>
      </c>
      <c r="H114" s="163">
        <v>42135</v>
      </c>
      <c r="I114" s="164">
        <f t="shared" si="47"/>
        <v>2.113273392627768E-2</v>
      </c>
      <c r="J114" s="165">
        <f t="shared" si="44"/>
        <v>3.6790671848972796</v>
      </c>
      <c r="K114" s="163">
        <f t="shared" si="45"/>
        <v>872</v>
      </c>
      <c r="L114" s="163">
        <f t="shared" si="46"/>
        <v>33130</v>
      </c>
      <c r="M114" s="164">
        <f t="shared" si="48"/>
        <v>1.2209531733814649E-3</v>
      </c>
      <c r="N114" s="79"/>
    </row>
    <row r="115" spans="1:14" x14ac:dyDescent="0.25">
      <c r="A115" s="1"/>
      <c r="B115" s="162" t="s">
        <v>119</v>
      </c>
      <c r="C115" s="163">
        <v>28295</v>
      </c>
      <c r="D115" s="163">
        <v>29965</v>
      </c>
      <c r="E115" s="163">
        <v>19818</v>
      </c>
      <c r="F115" s="163">
        <v>36897</v>
      </c>
      <c r="G115" s="163">
        <v>41249</v>
      </c>
      <c r="H115" s="163">
        <v>42266</v>
      </c>
      <c r="I115" s="164">
        <f t="shared" si="47"/>
        <v>2.4655143154985515E-2</v>
      </c>
      <c r="J115" s="165">
        <f t="shared" si="44"/>
        <v>1.1327076395196287</v>
      </c>
      <c r="K115" s="163">
        <f t="shared" si="45"/>
        <v>1017</v>
      </c>
      <c r="L115" s="163">
        <f t="shared" si="46"/>
        <v>22448</v>
      </c>
      <c r="M115" s="164">
        <f t="shared" si="48"/>
        <v>1.2247491830103476E-3</v>
      </c>
      <c r="N115" s="79"/>
    </row>
    <row r="116" spans="1:14" x14ac:dyDescent="0.25">
      <c r="A116" s="1"/>
      <c r="B116" s="162" t="s">
        <v>128</v>
      </c>
      <c r="C116" s="163">
        <v>4205</v>
      </c>
      <c r="D116" s="163">
        <v>5890</v>
      </c>
      <c r="E116" s="163">
        <v>2343</v>
      </c>
      <c r="F116" s="163">
        <v>2314</v>
      </c>
      <c r="G116" s="163">
        <v>11983</v>
      </c>
      <c r="H116" s="163">
        <v>11780</v>
      </c>
      <c r="I116" s="164">
        <f t="shared" si="47"/>
        <v>-1.6940665943419808E-2</v>
      </c>
      <c r="J116" s="165">
        <f t="shared" si="44"/>
        <v>4.0277422108408025</v>
      </c>
      <c r="K116" s="163">
        <f t="shared" si="45"/>
        <v>-203</v>
      </c>
      <c r="L116" s="163">
        <f t="shared" si="46"/>
        <v>9437</v>
      </c>
      <c r="M116" s="164">
        <f t="shared" si="48"/>
        <v>3.4135109487204592E-4</v>
      </c>
      <c r="N116" s="79"/>
    </row>
    <row r="117" spans="1:14" x14ac:dyDescent="0.25">
      <c r="A117" s="161" t="s">
        <v>144</v>
      </c>
      <c r="B117" s="162" t="s">
        <v>131</v>
      </c>
      <c r="C117" s="163">
        <v>12806</v>
      </c>
      <c r="D117" s="163">
        <v>13480</v>
      </c>
      <c r="E117" s="163">
        <v>7286</v>
      </c>
      <c r="F117" s="163">
        <v>3610</v>
      </c>
      <c r="G117" s="163">
        <v>7507</v>
      </c>
      <c r="H117" s="163">
        <v>7656</v>
      </c>
      <c r="I117" s="164">
        <f t="shared" si="47"/>
        <v>1.9848141734381208E-2</v>
      </c>
      <c r="J117" s="165">
        <f t="shared" si="44"/>
        <v>5.0782322261872181E-2</v>
      </c>
      <c r="K117" s="163">
        <f t="shared" si="45"/>
        <v>149</v>
      </c>
      <c r="L117" s="163">
        <f t="shared" si="46"/>
        <v>370</v>
      </c>
      <c r="M117" s="164">
        <f t="shared" si="48"/>
        <v>2.2184923449409031E-4</v>
      </c>
      <c r="N117" s="79"/>
    </row>
    <row r="118" spans="1:14" x14ac:dyDescent="0.25">
      <c r="A118" s="167" t="s">
        <v>145</v>
      </c>
      <c r="B118" s="168" t="s">
        <v>145</v>
      </c>
      <c r="C118" s="169">
        <f t="shared" ref="C118:H118" si="49">C110-SUM(C111:C117)</f>
        <v>134857</v>
      </c>
      <c r="D118" s="169">
        <f t="shared" si="49"/>
        <v>164336</v>
      </c>
      <c r="E118" s="169">
        <f t="shared" si="49"/>
        <v>60607</v>
      </c>
      <c r="F118" s="169">
        <f t="shared" si="49"/>
        <v>102081</v>
      </c>
      <c r="G118" s="169">
        <f t="shared" si="49"/>
        <v>208027</v>
      </c>
      <c r="H118" s="169">
        <f t="shared" si="49"/>
        <v>212048</v>
      </c>
      <c r="I118" s="170">
        <f t="shared" si="47"/>
        <v>1.9329221687569342E-2</v>
      </c>
      <c r="J118" s="171">
        <f t="shared" si="44"/>
        <v>2.4987377695645718</v>
      </c>
      <c r="K118" s="169">
        <f>H118-G118</f>
        <v>4021</v>
      </c>
      <c r="L118" s="169">
        <f t="shared" si="46"/>
        <v>151441</v>
      </c>
      <c r="M118" s="170">
        <f t="shared" si="48"/>
        <v>6.1445515250787433E-3</v>
      </c>
      <c r="N118" s="79"/>
    </row>
    <row r="119" spans="1:14" s="144" customFormat="1" x14ac:dyDescent="0.25"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">
        <v>3</v>
      </c>
      <c r="B120" s="154" t="s">
        <v>68</v>
      </c>
      <c r="C120" s="176">
        <v>535197</v>
      </c>
      <c r="D120" s="176">
        <v>503437</v>
      </c>
      <c r="E120" s="176">
        <v>216673</v>
      </c>
      <c r="F120" s="176">
        <v>359169</v>
      </c>
      <c r="G120" s="176">
        <v>543499</v>
      </c>
      <c r="H120" s="176">
        <v>576462</v>
      </c>
      <c r="I120" s="177">
        <f>IFERROR(H120/G120-1,"-")</f>
        <v>6.0649605611049928E-2</v>
      </c>
      <c r="J120" s="177">
        <f>IFERROR(H120/E120-1,"-")</f>
        <v>1.6605160772223582</v>
      </c>
      <c r="K120" s="176">
        <f>H120-G120</f>
        <v>32963</v>
      </c>
      <c r="L120" s="176">
        <f>H120-E120</f>
        <v>359789</v>
      </c>
      <c r="M120" s="177">
        <f>H120/H$8</f>
        <v>1.6704238951793661E-2</v>
      </c>
      <c r="N120" s="79"/>
    </row>
    <row r="121" spans="1:14" x14ac:dyDescent="0.25">
      <c r="A121" s="1" t="s">
        <v>96</v>
      </c>
      <c r="B121" s="157" t="s">
        <v>97</v>
      </c>
      <c r="C121" s="158">
        <v>266568</v>
      </c>
      <c r="D121" s="158">
        <v>235408</v>
      </c>
      <c r="E121" s="158">
        <v>116562</v>
      </c>
      <c r="F121" s="158">
        <v>206631</v>
      </c>
      <c r="G121" s="158">
        <v>271944</v>
      </c>
      <c r="H121" s="158">
        <v>302350</v>
      </c>
      <c r="I121" s="159">
        <f>IFERROR(H121/G121-1,"-")</f>
        <v>0.11180978436736977</v>
      </c>
      <c r="J121" s="160">
        <f t="shared" ref="J121:J132" si="50">IFERROR(H121/E121-1,"-")</f>
        <v>1.5938985261062784</v>
      </c>
      <c r="K121" s="158">
        <f t="shared" ref="K121:K131" si="51">H121-G121</f>
        <v>30406</v>
      </c>
      <c r="L121" s="158">
        <f t="shared" ref="L121:L132" si="52">H121-E121</f>
        <v>185788</v>
      </c>
      <c r="M121" s="159">
        <f>H121/H$8</f>
        <v>8.7612481778067131E-3</v>
      </c>
      <c r="N121" s="79"/>
    </row>
    <row r="122" spans="1:14" x14ac:dyDescent="0.25">
      <c r="A122" s="161" t="s">
        <v>103</v>
      </c>
      <c r="B122" s="162" t="s">
        <v>103</v>
      </c>
      <c r="C122" s="163">
        <v>136290</v>
      </c>
      <c r="D122" s="163">
        <v>110711</v>
      </c>
      <c r="E122" s="163">
        <v>45374</v>
      </c>
      <c r="F122" s="163">
        <v>96469</v>
      </c>
      <c r="G122" s="163">
        <v>128559</v>
      </c>
      <c r="H122" s="163">
        <v>120954</v>
      </c>
      <c r="I122" s="164">
        <f>IFERROR(H122/G122-1,"-")</f>
        <v>-5.9155718386110667E-2</v>
      </c>
      <c r="J122" s="165">
        <f t="shared" si="50"/>
        <v>1.6657116410279014</v>
      </c>
      <c r="K122" s="163">
        <f t="shared" si="51"/>
        <v>-7605</v>
      </c>
      <c r="L122" s="163">
        <f t="shared" si="52"/>
        <v>75580</v>
      </c>
      <c r="M122" s="164">
        <f>H122/H$8</f>
        <v>3.5049049515410392E-3</v>
      </c>
      <c r="N122" s="79"/>
    </row>
    <row r="123" spans="1:14" x14ac:dyDescent="0.25">
      <c r="A123" s="161" t="s">
        <v>100</v>
      </c>
      <c r="B123" s="162" t="s">
        <v>100</v>
      </c>
      <c r="C123" s="163">
        <v>130278</v>
      </c>
      <c r="D123" s="163">
        <v>124697</v>
      </c>
      <c r="E123" s="163">
        <v>71188</v>
      </c>
      <c r="F123" s="163">
        <v>110162</v>
      </c>
      <c r="G123" s="163">
        <v>143385</v>
      </c>
      <c r="H123" s="163">
        <v>181396</v>
      </c>
      <c r="I123" s="164">
        <f>IFERROR(H123/G123-1,"-")</f>
        <v>0.26509746486731522</v>
      </c>
      <c r="J123" s="165">
        <f t="shared" si="50"/>
        <v>1.548126088666629</v>
      </c>
      <c r="K123" s="163">
        <f t="shared" si="51"/>
        <v>38011</v>
      </c>
      <c r="L123" s="163">
        <f t="shared" si="52"/>
        <v>110208</v>
      </c>
      <c r="M123" s="164">
        <f>H123/H$8</f>
        <v>5.2563432262656747E-3</v>
      </c>
      <c r="N123" s="79"/>
    </row>
    <row r="124" spans="1:14" x14ac:dyDescent="0.25">
      <c r="A124" s="1"/>
      <c r="B124" s="157" t="s">
        <v>107</v>
      </c>
      <c r="C124" s="158">
        <v>268629</v>
      </c>
      <c r="D124" s="158">
        <v>268029</v>
      </c>
      <c r="E124" s="158">
        <v>100111</v>
      </c>
      <c r="F124" s="158">
        <v>152538</v>
      </c>
      <c r="G124" s="158">
        <v>271555</v>
      </c>
      <c r="H124" s="158">
        <v>274112</v>
      </c>
      <c r="I124" s="159">
        <f>IFERROR(H124/G124-1,"-")</f>
        <v>9.4161403767192287E-3</v>
      </c>
      <c r="J124" s="160">
        <f t="shared" si="50"/>
        <v>1.7380807303892678</v>
      </c>
      <c r="K124" s="158">
        <f t="shared" si="51"/>
        <v>2557</v>
      </c>
      <c r="L124" s="158">
        <f t="shared" si="52"/>
        <v>174001</v>
      </c>
      <c r="M124" s="159">
        <f>H124/H$8</f>
        <v>7.9429907739869479E-3</v>
      </c>
      <c r="N124" s="79"/>
    </row>
    <row r="125" spans="1:14" s="56" customFormat="1" x14ac:dyDescent="0.25">
      <c r="B125" s="162" t="s">
        <v>110</v>
      </c>
      <c r="C125" s="163">
        <v>36190</v>
      </c>
      <c r="D125" s="163">
        <v>33000</v>
      </c>
      <c r="E125" s="163">
        <v>11431</v>
      </c>
      <c r="F125" s="163">
        <v>11117</v>
      </c>
      <c r="G125" s="163">
        <v>33351</v>
      </c>
      <c r="H125" s="163">
        <v>40267</v>
      </c>
      <c r="I125" s="164">
        <f t="shared" ref="I125:I132" si="53">IFERROR(H125/G125-1,"-")</f>
        <v>0.2073700938502594</v>
      </c>
      <c r="J125" s="165">
        <f t="shared" si="50"/>
        <v>2.5226139445367859</v>
      </c>
      <c r="K125" s="163">
        <f t="shared" si="51"/>
        <v>6916</v>
      </c>
      <c r="L125" s="163">
        <f t="shared" si="52"/>
        <v>28836</v>
      </c>
      <c r="M125" s="164">
        <f t="shared" ref="M125:M132" si="54">H125/H$8</f>
        <v>1.1668238147039621E-3</v>
      </c>
      <c r="N125" s="166"/>
    </row>
    <row r="126" spans="1:14" s="56" customFormat="1" x14ac:dyDescent="0.25">
      <c r="B126" s="162" t="s">
        <v>113</v>
      </c>
      <c r="C126" s="163">
        <v>35550</v>
      </c>
      <c r="D126" s="163">
        <v>30865</v>
      </c>
      <c r="E126" s="163">
        <v>11548</v>
      </c>
      <c r="F126" s="163">
        <v>23428</v>
      </c>
      <c r="G126" s="163">
        <v>34791</v>
      </c>
      <c r="H126" s="163">
        <v>43445</v>
      </c>
      <c r="I126" s="164">
        <f t="shared" si="53"/>
        <v>0.24874249087407674</v>
      </c>
      <c r="J126" s="165">
        <f t="shared" si="50"/>
        <v>2.7621233113959125</v>
      </c>
      <c r="K126" s="163">
        <f t="shared" si="51"/>
        <v>8654</v>
      </c>
      <c r="L126" s="163">
        <f t="shared" si="52"/>
        <v>31897</v>
      </c>
      <c r="M126" s="164">
        <f t="shared" si="54"/>
        <v>1.2589132696702917E-3</v>
      </c>
      <c r="N126" s="166"/>
    </row>
    <row r="127" spans="1:14" x14ac:dyDescent="0.25">
      <c r="A127" s="1"/>
      <c r="B127" s="162" t="s">
        <v>116</v>
      </c>
      <c r="C127" s="163">
        <v>18689</v>
      </c>
      <c r="D127" s="163">
        <v>20310</v>
      </c>
      <c r="E127" s="163">
        <v>7014</v>
      </c>
      <c r="F127" s="163">
        <v>18250</v>
      </c>
      <c r="G127" s="163">
        <v>23874</v>
      </c>
      <c r="H127" s="163">
        <v>26737</v>
      </c>
      <c r="I127" s="164">
        <f t="shared" si="53"/>
        <v>0.11992125324620928</v>
      </c>
      <c r="J127" s="165">
        <f t="shared" si="50"/>
        <v>2.8119475335044197</v>
      </c>
      <c r="K127" s="163">
        <f t="shared" si="51"/>
        <v>2863</v>
      </c>
      <c r="L127" s="163">
        <f t="shared" si="52"/>
        <v>19723</v>
      </c>
      <c r="M127" s="164">
        <f t="shared" si="54"/>
        <v>7.7476266753768184E-4</v>
      </c>
      <c r="N127" s="79"/>
    </row>
    <row r="128" spans="1:14" x14ac:dyDescent="0.25">
      <c r="A128" s="1"/>
      <c r="B128" s="162" t="s">
        <v>123</v>
      </c>
      <c r="C128" s="163">
        <v>4857</v>
      </c>
      <c r="D128" s="163">
        <v>4930</v>
      </c>
      <c r="E128" s="163">
        <v>1882</v>
      </c>
      <c r="F128" s="163">
        <v>3678</v>
      </c>
      <c r="G128" s="163">
        <v>6463</v>
      </c>
      <c r="H128" s="163">
        <v>7383</v>
      </c>
      <c r="I128" s="164">
        <f t="shared" si="53"/>
        <v>0.14234875444839856</v>
      </c>
      <c r="J128" s="165">
        <f t="shared" si="50"/>
        <v>2.9229543039319874</v>
      </c>
      <c r="K128" s="163">
        <f t="shared" si="51"/>
        <v>920</v>
      </c>
      <c r="L128" s="163">
        <f t="shared" si="52"/>
        <v>5501</v>
      </c>
      <c r="M128" s="164">
        <f t="shared" si="54"/>
        <v>2.1393846633618974E-4</v>
      </c>
      <c r="N128" s="79"/>
    </row>
    <row r="129" spans="1:14" x14ac:dyDescent="0.25">
      <c r="A129" s="1"/>
      <c r="B129" s="162" t="s">
        <v>119</v>
      </c>
      <c r="C129" s="163">
        <v>5017</v>
      </c>
      <c r="D129" s="163">
        <v>3923</v>
      </c>
      <c r="E129" s="163">
        <v>1919</v>
      </c>
      <c r="F129" s="163">
        <v>3450</v>
      </c>
      <c r="G129" s="163">
        <v>4851</v>
      </c>
      <c r="H129" s="163">
        <v>5958</v>
      </c>
      <c r="I129" s="164">
        <f t="shared" si="53"/>
        <v>0.22820037105751401</v>
      </c>
      <c r="J129" s="165">
        <f t="shared" si="50"/>
        <v>2.1047420531526835</v>
      </c>
      <c r="K129" s="163">
        <f t="shared" si="51"/>
        <v>1107</v>
      </c>
      <c r="L129" s="163">
        <f t="shared" si="52"/>
        <v>4039</v>
      </c>
      <c r="M129" s="164">
        <f t="shared" si="54"/>
        <v>1.7264599518231321E-4</v>
      </c>
      <c r="N129" s="79"/>
    </row>
    <row r="130" spans="1:14" x14ac:dyDescent="0.25">
      <c r="A130" s="1"/>
      <c r="B130" s="162" t="s">
        <v>128</v>
      </c>
      <c r="C130" s="163">
        <v>4529</v>
      </c>
      <c r="D130" s="163">
        <v>4303</v>
      </c>
      <c r="E130" s="163">
        <v>1701</v>
      </c>
      <c r="F130" s="163">
        <v>1442</v>
      </c>
      <c r="G130" s="163">
        <v>2747</v>
      </c>
      <c r="H130" s="163">
        <v>3505</v>
      </c>
      <c r="I130" s="164">
        <f t="shared" si="53"/>
        <v>0.27593738623953401</v>
      </c>
      <c r="J130" s="165">
        <f t="shared" si="50"/>
        <v>1.0605526161081715</v>
      </c>
      <c r="K130" s="163">
        <f t="shared" si="51"/>
        <v>758</v>
      </c>
      <c r="L130" s="163">
        <f t="shared" si="52"/>
        <v>1804</v>
      </c>
      <c r="M130" s="164">
        <f t="shared" si="54"/>
        <v>1.0156499045216647E-4</v>
      </c>
      <c r="N130" s="79"/>
    </row>
    <row r="131" spans="1:14" x14ac:dyDescent="0.25">
      <c r="A131" s="161" t="s">
        <v>144</v>
      </c>
      <c r="B131" s="162" t="s">
        <v>131</v>
      </c>
      <c r="C131" s="163">
        <v>7923</v>
      </c>
      <c r="D131" s="163">
        <v>5879</v>
      </c>
      <c r="E131" s="163">
        <v>2155</v>
      </c>
      <c r="F131" s="163">
        <v>2010</v>
      </c>
      <c r="G131" s="163">
        <v>4022</v>
      </c>
      <c r="H131" s="163">
        <v>4912</v>
      </c>
      <c r="I131" s="164">
        <f t="shared" si="53"/>
        <v>0.22128294380905023</v>
      </c>
      <c r="J131" s="165">
        <f t="shared" si="50"/>
        <v>1.2793503480278421</v>
      </c>
      <c r="K131" s="163">
        <f t="shared" si="51"/>
        <v>890</v>
      </c>
      <c r="L131" s="163">
        <f t="shared" si="52"/>
        <v>2757</v>
      </c>
      <c r="M131" s="164">
        <f t="shared" si="54"/>
        <v>1.4233587249673087E-4</v>
      </c>
      <c r="N131" s="79"/>
    </row>
    <row r="132" spans="1:14" x14ac:dyDescent="0.25">
      <c r="A132" s="167" t="s">
        <v>145</v>
      </c>
      <c r="B132" s="168" t="s">
        <v>145</v>
      </c>
      <c r="C132" s="169">
        <f t="shared" ref="C132:H132" si="55">C124-SUM(C125:C131)</f>
        <v>155874</v>
      </c>
      <c r="D132" s="169">
        <f t="shared" si="55"/>
        <v>164819</v>
      </c>
      <c r="E132" s="169">
        <f t="shared" si="55"/>
        <v>62461</v>
      </c>
      <c r="F132" s="169">
        <f t="shared" si="55"/>
        <v>89163</v>
      </c>
      <c r="G132" s="169">
        <f t="shared" si="55"/>
        <v>161456</v>
      </c>
      <c r="H132" s="169">
        <f t="shared" si="55"/>
        <v>141905</v>
      </c>
      <c r="I132" s="170">
        <f t="shared" si="53"/>
        <v>-0.12109181448815776</v>
      </c>
      <c r="J132" s="171">
        <f t="shared" si="50"/>
        <v>1.2718976641424247</v>
      </c>
      <c r="K132" s="169">
        <f>H132-G132</f>
        <v>-19551</v>
      </c>
      <c r="L132" s="169">
        <f t="shared" si="52"/>
        <v>79444</v>
      </c>
      <c r="M132" s="170">
        <f t="shared" si="54"/>
        <v>4.1120056976076125E-3</v>
      </c>
      <c r="N132" s="79"/>
    </row>
    <row r="133" spans="1:14" s="144" customFormat="1" x14ac:dyDescent="0.25"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">
        <v>3</v>
      </c>
      <c r="B134" s="154" t="s">
        <v>68</v>
      </c>
      <c r="C134" s="176">
        <v>2070855</v>
      </c>
      <c r="D134" s="176">
        <v>1856756</v>
      </c>
      <c r="E134" s="176">
        <v>610766</v>
      </c>
      <c r="F134" s="176">
        <v>774989</v>
      </c>
      <c r="G134" s="176">
        <v>1753117</v>
      </c>
      <c r="H134" s="176">
        <v>1886738</v>
      </c>
      <c r="I134" s="177">
        <f>IFERROR(H134/G134-1,"-")</f>
        <v>7.6219100037247856E-2</v>
      </c>
      <c r="J134" s="177">
        <f>IFERROR(H134/E134-1,"-")</f>
        <v>2.0891339727489742</v>
      </c>
      <c r="K134" s="176">
        <f>H134-G134</f>
        <v>133621</v>
      </c>
      <c r="L134" s="176">
        <f>H134-E134</f>
        <v>1275972</v>
      </c>
      <c r="M134" s="177">
        <f>H134/H$8</f>
        <v>5.4672332940296622E-2</v>
      </c>
      <c r="N134" s="79"/>
    </row>
    <row r="135" spans="1:14" x14ac:dyDescent="0.25">
      <c r="A135" s="1" t="s">
        <v>96</v>
      </c>
      <c r="B135" s="157" t="s">
        <v>97</v>
      </c>
      <c r="C135" s="158">
        <v>212961</v>
      </c>
      <c r="D135" s="158">
        <v>192906</v>
      </c>
      <c r="E135" s="158">
        <v>77176</v>
      </c>
      <c r="F135" s="158">
        <v>141993</v>
      </c>
      <c r="G135" s="158">
        <v>105219</v>
      </c>
      <c r="H135" s="158">
        <v>114083</v>
      </c>
      <c r="I135" s="159">
        <f>IFERROR(H135/G135-1,"-")</f>
        <v>8.4243340081163964E-2</v>
      </c>
      <c r="J135" s="160">
        <f t="shared" ref="J135:J146" si="56">IFERROR(H135/E135-1,"-")</f>
        <v>0.47821861718669023</v>
      </c>
      <c r="K135" s="158">
        <f t="shared" ref="K135:K145" si="57">H135-G135</f>
        <v>8864</v>
      </c>
      <c r="L135" s="158">
        <f t="shared" ref="L135:L146" si="58">H135-E135</f>
        <v>36907</v>
      </c>
      <c r="M135" s="159">
        <f>H135/H$8</f>
        <v>3.3058027976475058E-3</v>
      </c>
      <c r="N135" s="79"/>
    </row>
    <row r="136" spans="1:14" x14ac:dyDescent="0.25">
      <c r="A136" s="161" t="s">
        <v>103</v>
      </c>
      <c r="B136" s="162" t="s">
        <v>103</v>
      </c>
      <c r="C136" s="163">
        <v>148508</v>
      </c>
      <c r="D136" s="163">
        <v>94828</v>
      </c>
      <c r="E136" s="163">
        <v>51058</v>
      </c>
      <c r="F136" s="163">
        <v>86437</v>
      </c>
      <c r="G136" s="163">
        <v>57546</v>
      </c>
      <c r="H136" s="163">
        <v>60090</v>
      </c>
      <c r="I136" s="164">
        <f>IFERROR(H136/G136-1,"-")</f>
        <v>4.4208111771452341E-2</v>
      </c>
      <c r="J136" s="165">
        <f t="shared" si="56"/>
        <v>0.1768968623917897</v>
      </c>
      <c r="K136" s="163">
        <f t="shared" si="57"/>
        <v>2544</v>
      </c>
      <c r="L136" s="163">
        <f t="shared" si="58"/>
        <v>9032</v>
      </c>
      <c r="M136" s="164">
        <f>H136/H$8</f>
        <v>1.741238309920309E-3</v>
      </c>
      <c r="N136" s="79"/>
    </row>
    <row r="137" spans="1:14" x14ac:dyDescent="0.25">
      <c r="A137" s="161" t="s">
        <v>100</v>
      </c>
      <c r="B137" s="162" t="s">
        <v>100</v>
      </c>
      <c r="C137" s="163">
        <v>64453</v>
      </c>
      <c r="D137" s="163">
        <v>98078</v>
      </c>
      <c r="E137" s="163">
        <v>26118</v>
      </c>
      <c r="F137" s="163">
        <v>55556</v>
      </c>
      <c r="G137" s="163">
        <v>47673</v>
      </c>
      <c r="H137" s="163">
        <v>53993</v>
      </c>
      <c r="I137" s="164">
        <f>IFERROR(H137/G137-1,"-")</f>
        <v>0.132569798418392</v>
      </c>
      <c r="J137" s="165">
        <f t="shared" si="56"/>
        <v>1.0672716134466653</v>
      </c>
      <c r="K137" s="163">
        <f t="shared" si="57"/>
        <v>6320</v>
      </c>
      <c r="L137" s="163">
        <f t="shared" si="58"/>
        <v>27875</v>
      </c>
      <c r="M137" s="164">
        <f>H137/H$8</f>
        <v>1.5645644877271966E-3</v>
      </c>
      <c r="N137" s="79"/>
    </row>
    <row r="138" spans="1:14" x14ac:dyDescent="0.25">
      <c r="A138" s="1"/>
      <c r="B138" s="157" t="s">
        <v>107</v>
      </c>
      <c r="C138" s="158">
        <v>1857894</v>
      </c>
      <c r="D138" s="158">
        <v>1663850</v>
      </c>
      <c r="E138" s="158">
        <v>533590</v>
      </c>
      <c r="F138" s="158">
        <v>632996</v>
      </c>
      <c r="G138" s="158">
        <v>1647898</v>
      </c>
      <c r="H138" s="158">
        <v>1772655</v>
      </c>
      <c r="I138" s="159">
        <f>IFERROR(H138/G138-1,"-")</f>
        <v>7.5706748840037363E-2</v>
      </c>
      <c r="J138" s="160">
        <f t="shared" si="56"/>
        <v>2.3221293502501923</v>
      </c>
      <c r="K138" s="158">
        <f t="shared" si="57"/>
        <v>124757</v>
      </c>
      <c r="L138" s="158">
        <f t="shared" si="58"/>
        <v>1239065</v>
      </c>
      <c r="M138" s="159">
        <f>H138/H$8</f>
        <v>5.1366530142649115E-2</v>
      </c>
      <c r="N138" s="79"/>
    </row>
    <row r="139" spans="1:14" s="56" customFormat="1" x14ac:dyDescent="0.25">
      <c r="B139" s="162" t="s">
        <v>110</v>
      </c>
      <c r="C139" s="163">
        <v>1012432</v>
      </c>
      <c r="D139" s="163">
        <v>847716</v>
      </c>
      <c r="E139" s="163">
        <v>226701</v>
      </c>
      <c r="F139" s="163">
        <v>182984</v>
      </c>
      <c r="G139" s="163">
        <v>740061</v>
      </c>
      <c r="H139" s="163">
        <v>745732</v>
      </c>
      <c r="I139" s="164">
        <f t="shared" ref="I139:I146" si="59">IFERROR(H139/G139-1,"-")</f>
        <v>7.6628818435238166E-3</v>
      </c>
      <c r="J139" s="165">
        <f t="shared" si="56"/>
        <v>2.2894958557747871</v>
      </c>
      <c r="K139" s="163">
        <f t="shared" si="57"/>
        <v>5671</v>
      </c>
      <c r="L139" s="163">
        <f t="shared" si="58"/>
        <v>519031</v>
      </c>
      <c r="M139" s="164">
        <f t="shared" ref="M139:M146" si="60">H139/H$8</f>
        <v>2.1609204981419401E-2</v>
      </c>
      <c r="N139" s="166"/>
    </row>
    <row r="140" spans="1:14" s="56" customFormat="1" x14ac:dyDescent="0.25">
      <c r="B140" s="162" t="s">
        <v>113</v>
      </c>
      <c r="C140" s="163">
        <v>127265</v>
      </c>
      <c r="D140" s="163">
        <v>113771</v>
      </c>
      <c r="E140" s="163">
        <v>45672</v>
      </c>
      <c r="F140" s="163">
        <v>69325</v>
      </c>
      <c r="G140" s="163">
        <v>132461</v>
      </c>
      <c r="H140" s="163">
        <v>181229</v>
      </c>
      <c r="I140" s="164">
        <f t="shared" si="59"/>
        <v>0.36816874400767019</v>
      </c>
      <c r="J140" s="165">
        <f t="shared" si="56"/>
        <v>2.9680548257137853</v>
      </c>
      <c r="K140" s="163">
        <f t="shared" si="57"/>
        <v>48768</v>
      </c>
      <c r="L140" s="163">
        <f t="shared" si="58"/>
        <v>135557</v>
      </c>
      <c r="M140" s="164">
        <f t="shared" si="60"/>
        <v>5.2515040384181677E-3</v>
      </c>
      <c r="N140" s="166"/>
    </row>
    <row r="141" spans="1:14" x14ac:dyDescent="0.25">
      <c r="A141" s="1"/>
      <c r="B141" s="162" t="s">
        <v>116</v>
      </c>
      <c r="C141" s="163">
        <v>159535</v>
      </c>
      <c r="D141" s="163">
        <v>132722</v>
      </c>
      <c r="E141" s="163">
        <v>42455</v>
      </c>
      <c r="F141" s="163">
        <v>94016</v>
      </c>
      <c r="G141" s="163">
        <v>171222</v>
      </c>
      <c r="H141" s="163">
        <v>162316</v>
      </c>
      <c r="I141" s="164">
        <f t="shared" si="59"/>
        <v>-5.2014343951127806E-2</v>
      </c>
      <c r="J141" s="165">
        <f t="shared" si="56"/>
        <v>2.8232481450948064</v>
      </c>
      <c r="K141" s="163">
        <f t="shared" si="57"/>
        <v>-8906</v>
      </c>
      <c r="L141" s="163">
        <f t="shared" si="58"/>
        <v>119861</v>
      </c>
      <c r="M141" s="164">
        <f t="shared" si="60"/>
        <v>4.7034587703948224E-3</v>
      </c>
      <c r="N141" s="79"/>
    </row>
    <row r="142" spans="1:14" x14ac:dyDescent="0.25">
      <c r="A142" s="1"/>
      <c r="B142" s="162" t="s">
        <v>123</v>
      </c>
      <c r="C142" s="163">
        <v>37533</v>
      </c>
      <c r="D142" s="163">
        <v>38846</v>
      </c>
      <c r="E142" s="163">
        <v>8958</v>
      </c>
      <c r="F142" s="163">
        <v>22357</v>
      </c>
      <c r="G142" s="163">
        <v>60881</v>
      </c>
      <c r="H142" s="163">
        <v>78552</v>
      </c>
      <c r="I142" s="164">
        <f t="shared" si="59"/>
        <v>0.29025475928450595</v>
      </c>
      <c r="J142" s="165">
        <f t="shared" si="56"/>
        <v>7.7689216342933687</v>
      </c>
      <c r="K142" s="163">
        <f t="shared" si="57"/>
        <v>17671</v>
      </c>
      <c r="L142" s="163">
        <f t="shared" si="58"/>
        <v>69594</v>
      </c>
      <c r="M142" s="164">
        <f t="shared" si="60"/>
        <v>2.2762148730381114E-3</v>
      </c>
      <c r="N142" s="79"/>
    </row>
    <row r="143" spans="1:14" x14ac:dyDescent="0.25">
      <c r="A143" s="1"/>
      <c r="B143" s="162" t="s">
        <v>119</v>
      </c>
      <c r="C143" s="163">
        <v>39264</v>
      </c>
      <c r="D143" s="163">
        <v>39195</v>
      </c>
      <c r="E143" s="163">
        <v>12571</v>
      </c>
      <c r="F143" s="163">
        <v>20808</v>
      </c>
      <c r="G143" s="163">
        <v>32138</v>
      </c>
      <c r="H143" s="163">
        <v>40929</v>
      </c>
      <c r="I143" s="164">
        <f t="shared" si="59"/>
        <v>0.27353911257701169</v>
      </c>
      <c r="J143" s="165">
        <f t="shared" si="56"/>
        <v>2.2558269031898814</v>
      </c>
      <c r="K143" s="163">
        <f t="shared" si="57"/>
        <v>8791</v>
      </c>
      <c r="L143" s="163">
        <f t="shared" si="58"/>
        <v>28358</v>
      </c>
      <c r="M143" s="164">
        <f t="shared" si="60"/>
        <v>1.1860067030575524E-3</v>
      </c>
      <c r="N143" s="79"/>
    </row>
    <row r="144" spans="1:14" x14ac:dyDescent="0.25">
      <c r="A144" s="1"/>
      <c r="B144" s="162" t="s">
        <v>128</v>
      </c>
      <c r="C144" s="163">
        <v>17025</v>
      </c>
      <c r="D144" s="163">
        <v>18681</v>
      </c>
      <c r="E144" s="163">
        <v>15372</v>
      </c>
      <c r="F144" s="163">
        <v>9958</v>
      </c>
      <c r="G144" s="163">
        <v>24691</v>
      </c>
      <c r="H144" s="163">
        <v>28155</v>
      </c>
      <c r="I144" s="164">
        <f t="shared" si="59"/>
        <v>0.14029403426349685</v>
      </c>
      <c r="J144" s="165">
        <f t="shared" si="56"/>
        <v>0.83157689305230287</v>
      </c>
      <c r="K144" s="163">
        <f t="shared" si="57"/>
        <v>3464</v>
      </c>
      <c r="L144" s="163">
        <f t="shared" si="58"/>
        <v>12783</v>
      </c>
      <c r="M144" s="164">
        <f t="shared" si="60"/>
        <v>8.1585229848238144E-4</v>
      </c>
      <c r="N144" s="79"/>
    </row>
    <row r="145" spans="1:14" x14ac:dyDescent="0.25">
      <c r="A145" s="161" t="s">
        <v>144</v>
      </c>
      <c r="B145" s="162" t="s">
        <v>131</v>
      </c>
      <c r="C145" s="163">
        <v>77288</v>
      </c>
      <c r="D145" s="163">
        <v>47882</v>
      </c>
      <c r="E145" s="163">
        <v>29519</v>
      </c>
      <c r="F145" s="163">
        <v>6358</v>
      </c>
      <c r="G145" s="163">
        <v>14264</v>
      </c>
      <c r="H145" s="163">
        <v>21375</v>
      </c>
      <c r="I145" s="164">
        <f t="shared" si="59"/>
        <v>0.49852776219854178</v>
      </c>
      <c r="J145" s="165">
        <f t="shared" si="56"/>
        <v>-0.27589010467834274</v>
      </c>
      <c r="K145" s="163">
        <f t="shared" si="57"/>
        <v>7111</v>
      </c>
      <c r="L145" s="163">
        <f t="shared" si="58"/>
        <v>-8144</v>
      </c>
      <c r="M145" s="164">
        <f t="shared" si="60"/>
        <v>6.1938706730814788E-4</v>
      </c>
      <c r="N145" s="79"/>
    </row>
    <row r="146" spans="1:14" x14ac:dyDescent="0.25">
      <c r="A146" s="167" t="s">
        <v>145</v>
      </c>
      <c r="B146" s="168" t="s">
        <v>145</v>
      </c>
      <c r="C146" s="169">
        <f t="shared" ref="C146:H146" si="61">C138-SUM(C139:C145)</f>
        <v>387552</v>
      </c>
      <c r="D146" s="169">
        <f t="shared" si="61"/>
        <v>425037</v>
      </c>
      <c r="E146" s="169">
        <f t="shared" si="61"/>
        <v>152342</v>
      </c>
      <c r="F146" s="169">
        <f t="shared" si="61"/>
        <v>227190</v>
      </c>
      <c r="G146" s="169">
        <f t="shared" si="61"/>
        <v>472180</v>
      </c>
      <c r="H146" s="169">
        <f t="shared" si="61"/>
        <v>514367</v>
      </c>
      <c r="I146" s="170">
        <f t="shared" si="59"/>
        <v>8.9345164979456992E-2</v>
      </c>
      <c r="J146" s="171">
        <f t="shared" si="56"/>
        <v>2.3763965288626907</v>
      </c>
      <c r="K146" s="169">
        <f>H146-G146</f>
        <v>42187</v>
      </c>
      <c r="L146" s="169">
        <f t="shared" si="58"/>
        <v>362025</v>
      </c>
      <c r="M146" s="170">
        <f t="shared" si="60"/>
        <v>1.4904901410530531E-2</v>
      </c>
      <c r="N146" s="79"/>
    </row>
    <row r="147" spans="1:14" s="144" customFormat="1" x14ac:dyDescent="0.25"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">
        <v>3</v>
      </c>
      <c r="B148" s="154" t="s">
        <v>68</v>
      </c>
      <c r="C148" s="176">
        <v>791792</v>
      </c>
      <c r="D148" s="176">
        <v>721244</v>
      </c>
      <c r="E148" s="176">
        <v>235241</v>
      </c>
      <c r="F148" s="176">
        <v>320278</v>
      </c>
      <c r="G148" s="176">
        <v>622441</v>
      </c>
      <c r="H148" s="176">
        <v>781085</v>
      </c>
      <c r="I148" s="177">
        <f>IFERROR(H148/G148-1,"-")</f>
        <v>0.25487395592513984</v>
      </c>
      <c r="J148" s="177">
        <f>IFERROR(H148/E148-1,"-")</f>
        <v>2.3203608214554436</v>
      </c>
      <c r="K148" s="176">
        <f>H148-G148</f>
        <v>158644</v>
      </c>
      <c r="L148" s="176">
        <f>H148-E148</f>
        <v>545844</v>
      </c>
      <c r="M148" s="177">
        <f>H148/H$8</f>
        <v>2.2633634969281155E-2</v>
      </c>
      <c r="N148" s="79"/>
    </row>
    <row r="149" spans="1:14" x14ac:dyDescent="0.25">
      <c r="A149" s="1" t="s">
        <v>96</v>
      </c>
      <c r="B149" s="157" t="s">
        <v>97</v>
      </c>
      <c r="C149" s="158">
        <v>267197</v>
      </c>
      <c r="D149" s="158">
        <v>261107</v>
      </c>
      <c r="E149" s="158">
        <v>90513</v>
      </c>
      <c r="F149" s="158">
        <v>118326</v>
      </c>
      <c r="G149" s="158">
        <v>251371</v>
      </c>
      <c r="H149" s="158">
        <v>299320</v>
      </c>
      <c r="I149" s="159">
        <f>IFERROR(H149/G149-1,"-")</f>
        <v>0.19074992739814856</v>
      </c>
      <c r="J149" s="160">
        <f t="shared" ref="J149:J160" si="62">IFERROR(H149/E149-1,"-")</f>
        <v>2.3069282865444745</v>
      </c>
      <c r="K149" s="158">
        <f t="shared" ref="K149:K159" si="63">H149-G149</f>
        <v>47949</v>
      </c>
      <c r="L149" s="158">
        <f t="shared" ref="L149:L160" si="64">H149-E149</f>
        <v>208807</v>
      </c>
      <c r="M149" s="159">
        <f>H149/H$8</f>
        <v>8.6734473444058397E-3</v>
      </c>
      <c r="N149" s="79"/>
    </row>
    <row r="150" spans="1:14" x14ac:dyDescent="0.25">
      <c r="A150" s="161" t="s">
        <v>103</v>
      </c>
      <c r="B150" s="162" t="s">
        <v>103</v>
      </c>
      <c r="C150" s="163">
        <v>113785</v>
      </c>
      <c r="D150" s="163">
        <v>111386</v>
      </c>
      <c r="E150" s="163">
        <v>46140</v>
      </c>
      <c r="F150" s="163">
        <v>86621</v>
      </c>
      <c r="G150" s="163">
        <v>153781</v>
      </c>
      <c r="H150" s="163">
        <v>212501</v>
      </c>
      <c r="I150" s="164">
        <f>IFERROR(H150/G150-1,"-")</f>
        <v>0.38184170996416977</v>
      </c>
      <c r="J150" s="165">
        <f t="shared" si="62"/>
        <v>3.6055700043346341</v>
      </c>
      <c r="K150" s="163">
        <f t="shared" si="63"/>
        <v>58720</v>
      </c>
      <c r="L150" s="163">
        <f t="shared" si="64"/>
        <v>166361</v>
      </c>
      <c r="M150" s="164">
        <f>H150/H$8</f>
        <v>6.1576781843297648E-3</v>
      </c>
      <c r="N150" s="79"/>
    </row>
    <row r="151" spans="1:14" x14ac:dyDescent="0.25">
      <c r="A151" s="161" t="s">
        <v>100</v>
      </c>
      <c r="B151" s="162" t="s">
        <v>100</v>
      </c>
      <c r="C151" s="163">
        <v>153412</v>
      </c>
      <c r="D151" s="163">
        <v>149721</v>
      </c>
      <c r="E151" s="163">
        <v>44373</v>
      </c>
      <c r="F151" s="163">
        <v>31705</v>
      </c>
      <c r="G151" s="163">
        <v>97590</v>
      </c>
      <c r="H151" s="163">
        <v>86819</v>
      </c>
      <c r="I151" s="164">
        <f>IFERROR(H151/G151-1,"-")</f>
        <v>-0.11036991495030224</v>
      </c>
      <c r="J151" s="165">
        <f t="shared" si="62"/>
        <v>0.95657269060013972</v>
      </c>
      <c r="K151" s="163">
        <f t="shared" si="63"/>
        <v>-10771</v>
      </c>
      <c r="L151" s="163">
        <f t="shared" si="64"/>
        <v>42446</v>
      </c>
      <c r="M151" s="164">
        <f>H151/H$8</f>
        <v>2.5157691600760745E-3</v>
      </c>
      <c r="N151" s="79"/>
    </row>
    <row r="152" spans="1:14" x14ac:dyDescent="0.25">
      <c r="A152" s="1"/>
      <c r="B152" s="157" t="s">
        <v>107</v>
      </c>
      <c r="C152" s="158">
        <v>524595</v>
      </c>
      <c r="D152" s="158">
        <v>460137</v>
      </c>
      <c r="E152" s="158">
        <v>144728</v>
      </c>
      <c r="F152" s="158">
        <v>201952</v>
      </c>
      <c r="G152" s="158">
        <v>371070</v>
      </c>
      <c r="H152" s="158">
        <v>481765</v>
      </c>
      <c r="I152" s="159">
        <f>IFERROR(H152/G152-1,"-")</f>
        <v>0.29831298676799523</v>
      </c>
      <c r="J152" s="160">
        <f t="shared" si="62"/>
        <v>2.3287615388867393</v>
      </c>
      <c r="K152" s="158">
        <f t="shared" si="63"/>
        <v>110695</v>
      </c>
      <c r="L152" s="158">
        <f t="shared" si="64"/>
        <v>337037</v>
      </c>
      <c r="M152" s="159">
        <f>H152/H$8</f>
        <v>1.3960187624875315E-2</v>
      </c>
      <c r="N152" s="79"/>
    </row>
    <row r="153" spans="1:14" s="56" customFormat="1" x14ac:dyDescent="0.25">
      <c r="B153" s="162" t="s">
        <v>110</v>
      </c>
      <c r="C153" s="163">
        <v>156082</v>
      </c>
      <c r="D153" s="163">
        <v>120718</v>
      </c>
      <c r="E153" s="163">
        <v>31890</v>
      </c>
      <c r="F153" s="163">
        <v>39412</v>
      </c>
      <c r="G153" s="163">
        <v>136400</v>
      </c>
      <c r="H153" s="163">
        <v>179243</v>
      </c>
      <c r="I153" s="164">
        <f t="shared" ref="I153:I160" si="65">IFERROR(H153/G153-1,"-")</f>
        <v>0.31409824046920831</v>
      </c>
      <c r="J153" s="165">
        <f t="shared" si="62"/>
        <v>4.6206647851991223</v>
      </c>
      <c r="K153" s="163">
        <f t="shared" si="63"/>
        <v>42843</v>
      </c>
      <c r="L153" s="163">
        <f t="shared" si="64"/>
        <v>147353</v>
      </c>
      <c r="M153" s="164">
        <f t="shared" ref="M153:M160" si="66">H153/H$8</f>
        <v>5.1939553733573963E-3</v>
      </c>
      <c r="N153" s="166"/>
    </row>
    <row r="154" spans="1:14" s="56" customFormat="1" x14ac:dyDescent="0.25">
      <c r="B154" s="162" t="s">
        <v>113</v>
      </c>
      <c r="C154" s="163">
        <v>185381</v>
      </c>
      <c r="D154" s="163">
        <v>154372</v>
      </c>
      <c r="E154" s="163">
        <v>49978</v>
      </c>
      <c r="F154" s="163">
        <v>69931</v>
      </c>
      <c r="G154" s="163">
        <v>98479</v>
      </c>
      <c r="H154" s="163">
        <v>105256</v>
      </c>
      <c r="I154" s="164">
        <f t="shared" si="65"/>
        <v>6.8816702037997945E-2</v>
      </c>
      <c r="J154" s="165">
        <f t="shared" si="62"/>
        <v>1.1060466605306334</v>
      </c>
      <c r="K154" s="163">
        <f t="shared" si="63"/>
        <v>6777</v>
      </c>
      <c r="L154" s="163">
        <f t="shared" si="64"/>
        <v>55278</v>
      </c>
      <c r="M154" s="164">
        <f t="shared" si="66"/>
        <v>3.0500212938753875E-3</v>
      </c>
      <c r="N154" s="166"/>
    </row>
    <row r="155" spans="1:14" x14ac:dyDescent="0.25">
      <c r="A155" s="1"/>
      <c r="B155" s="162" t="s">
        <v>116</v>
      </c>
      <c r="C155" s="163">
        <v>70665</v>
      </c>
      <c r="D155" s="163">
        <v>63972</v>
      </c>
      <c r="E155" s="163">
        <v>14033</v>
      </c>
      <c r="F155" s="163">
        <v>26362</v>
      </c>
      <c r="G155" s="163">
        <v>41410</v>
      </c>
      <c r="H155" s="163">
        <v>72199</v>
      </c>
      <c r="I155" s="164">
        <f t="shared" si="65"/>
        <v>0.74351605892296546</v>
      </c>
      <c r="J155" s="165">
        <f t="shared" si="62"/>
        <v>4.1449440604289887</v>
      </c>
      <c r="K155" s="163">
        <f t="shared" si="63"/>
        <v>30789</v>
      </c>
      <c r="L155" s="163">
        <f t="shared" si="64"/>
        <v>58166</v>
      </c>
      <c r="M155" s="164">
        <f t="shared" si="66"/>
        <v>2.0921228946236708E-3</v>
      </c>
      <c r="N155" s="79"/>
    </row>
    <row r="156" spans="1:14" x14ac:dyDescent="0.25">
      <c r="A156" s="1"/>
      <c r="B156" s="162" t="s">
        <v>123</v>
      </c>
      <c r="C156" s="163">
        <v>7417</v>
      </c>
      <c r="D156" s="163">
        <v>7808</v>
      </c>
      <c r="E156" s="163">
        <v>2588</v>
      </c>
      <c r="F156" s="163">
        <v>4562</v>
      </c>
      <c r="G156" s="163">
        <v>9484</v>
      </c>
      <c r="H156" s="163">
        <v>12559</v>
      </c>
      <c r="I156" s="164">
        <f t="shared" si="65"/>
        <v>0.32423028258118936</v>
      </c>
      <c r="J156" s="165">
        <f t="shared" si="62"/>
        <v>3.8527820710973728</v>
      </c>
      <c r="K156" s="163">
        <f t="shared" si="63"/>
        <v>3075</v>
      </c>
      <c r="L156" s="163">
        <f t="shared" si="64"/>
        <v>9971</v>
      </c>
      <c r="M156" s="164">
        <f t="shared" si="66"/>
        <v>3.6392431243616511E-4</v>
      </c>
      <c r="N156" s="79"/>
    </row>
    <row r="157" spans="1:14" x14ac:dyDescent="0.25">
      <c r="A157" s="1"/>
      <c r="B157" s="162" t="s">
        <v>119</v>
      </c>
      <c r="C157" s="163">
        <v>17321</v>
      </c>
      <c r="D157" s="163">
        <v>21924</v>
      </c>
      <c r="E157" s="163">
        <v>10906</v>
      </c>
      <c r="F157" s="163">
        <v>13772</v>
      </c>
      <c r="G157" s="163">
        <v>27289</v>
      </c>
      <c r="H157" s="163">
        <v>21390</v>
      </c>
      <c r="I157" s="164">
        <f t="shared" si="65"/>
        <v>-0.21616768661365382</v>
      </c>
      <c r="J157" s="165">
        <f t="shared" si="62"/>
        <v>0.96130570328259668</v>
      </c>
      <c r="K157" s="163">
        <f t="shared" si="63"/>
        <v>-5899</v>
      </c>
      <c r="L157" s="163">
        <f t="shared" si="64"/>
        <v>10484</v>
      </c>
      <c r="M157" s="164">
        <f t="shared" si="66"/>
        <v>6.1982172489924133E-4</v>
      </c>
      <c r="N157" s="79"/>
    </row>
    <row r="158" spans="1:14" x14ac:dyDescent="0.25">
      <c r="A158" s="1"/>
      <c r="B158" s="162" t="s">
        <v>128</v>
      </c>
      <c r="C158" s="163">
        <v>2280</v>
      </c>
      <c r="D158" s="163">
        <v>2951</v>
      </c>
      <c r="E158" s="163">
        <v>2836</v>
      </c>
      <c r="F158" s="163">
        <v>1823</v>
      </c>
      <c r="G158" s="163">
        <v>2563</v>
      </c>
      <c r="H158" s="163">
        <v>4469</v>
      </c>
      <c r="I158" s="164">
        <f t="shared" si="65"/>
        <v>0.74365977370269221</v>
      </c>
      <c r="J158" s="165">
        <f t="shared" si="62"/>
        <v>0.57581100141043717</v>
      </c>
      <c r="K158" s="163">
        <f t="shared" si="63"/>
        <v>1906</v>
      </c>
      <c r="L158" s="163">
        <f t="shared" si="64"/>
        <v>1633</v>
      </c>
      <c r="M158" s="164">
        <f t="shared" si="66"/>
        <v>1.2949898497310471E-4</v>
      </c>
      <c r="N158" s="79"/>
    </row>
    <row r="159" spans="1:14" x14ac:dyDescent="0.25">
      <c r="A159" s="161" t="s">
        <v>144</v>
      </c>
      <c r="B159" s="162" t="s">
        <v>131</v>
      </c>
      <c r="C159" s="163">
        <v>7782</v>
      </c>
      <c r="D159" s="163">
        <v>7381</v>
      </c>
      <c r="E159" s="163">
        <v>3788</v>
      </c>
      <c r="F159" s="163">
        <v>2712</v>
      </c>
      <c r="G159" s="163">
        <v>4129</v>
      </c>
      <c r="H159" s="163">
        <v>6277</v>
      </c>
      <c r="I159" s="164">
        <f t="shared" si="65"/>
        <v>0.52022281424073635</v>
      </c>
      <c r="J159" s="165">
        <f t="shared" si="62"/>
        <v>0.65707497360084477</v>
      </c>
      <c r="K159" s="163">
        <f t="shared" si="63"/>
        <v>2148</v>
      </c>
      <c r="L159" s="163">
        <f t="shared" si="64"/>
        <v>2489</v>
      </c>
      <c r="M159" s="164">
        <f t="shared" si="66"/>
        <v>1.8188971328623365E-4</v>
      </c>
      <c r="N159" s="79"/>
    </row>
    <row r="160" spans="1:14" x14ac:dyDescent="0.25">
      <c r="A160" s="167" t="s">
        <v>145</v>
      </c>
      <c r="B160" s="168" t="s">
        <v>145</v>
      </c>
      <c r="C160" s="169">
        <f t="shared" ref="C160:H160" si="67">C152-SUM(C153:C159)</f>
        <v>77667</v>
      </c>
      <c r="D160" s="169">
        <f t="shared" si="67"/>
        <v>81011</v>
      </c>
      <c r="E160" s="169">
        <f t="shared" si="67"/>
        <v>28709</v>
      </c>
      <c r="F160" s="169">
        <f t="shared" si="67"/>
        <v>43378</v>
      </c>
      <c r="G160" s="169">
        <f t="shared" si="67"/>
        <v>51316</v>
      </c>
      <c r="H160" s="169">
        <f t="shared" si="67"/>
        <v>80372</v>
      </c>
      <c r="I160" s="170">
        <f t="shared" si="65"/>
        <v>0.56621716423727486</v>
      </c>
      <c r="J160" s="171">
        <f t="shared" si="62"/>
        <v>1.7995402138702148</v>
      </c>
      <c r="K160" s="169">
        <f>H160-G160</f>
        <v>29056</v>
      </c>
      <c r="L160" s="169">
        <f t="shared" si="64"/>
        <v>51663</v>
      </c>
      <c r="M160" s="170">
        <f t="shared" si="66"/>
        <v>2.3289533274241151E-3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980FE4-8606-4CB2-9FAD-AB13DCF20CCF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33274-FB4F-4ECB-B100-0818C454F186}">
  <sheetPr>
    <tabColor theme="8" tint="0.59999389629810485"/>
  </sheetPr>
  <dimension ref="B1:R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8" x14ac:dyDescent="0.25">
      <c r="D1" s="283" t="s">
        <v>40</v>
      </c>
      <c r="E1" s="283"/>
      <c r="F1" s="283"/>
      <c r="G1" s="283"/>
      <c r="H1" s="283"/>
      <c r="I1" s="283"/>
      <c r="J1" s="283"/>
      <c r="K1" s="283"/>
      <c r="L1" s="283"/>
      <c r="M1" s="283"/>
      <c r="N1" s="283"/>
    </row>
    <row r="2" spans="2:18" x14ac:dyDescent="0.25">
      <c r="D2" s="283"/>
      <c r="E2" s="283"/>
      <c r="F2" s="283"/>
      <c r="G2" s="283"/>
      <c r="H2" s="283"/>
      <c r="I2" s="283"/>
      <c r="J2" s="283"/>
      <c r="K2" s="283"/>
      <c r="L2" s="283"/>
      <c r="M2" s="283"/>
      <c r="N2" s="283"/>
    </row>
    <row r="4" spans="2:18" ht="21.75" customHeight="1" thickBot="1" x14ac:dyDescent="0.3">
      <c r="C4" s="62" t="s">
        <v>41</v>
      </c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2:18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8" ht="45" x14ac:dyDescent="0.25">
      <c r="B6" s="4"/>
      <c r="C6" s="4"/>
      <c r="D6" s="4"/>
      <c r="E6" s="13" t="s">
        <v>218</v>
      </c>
      <c r="F6" s="13" t="s">
        <v>219</v>
      </c>
      <c r="G6" s="13" t="s">
        <v>220</v>
      </c>
      <c r="H6" s="13" t="s">
        <v>221</v>
      </c>
      <c r="I6" s="13" t="s">
        <v>222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septiembre 2024</v>
      </c>
    </row>
    <row r="7" spans="2:18" ht="15" customHeight="1" x14ac:dyDescent="0.25">
      <c r="B7" s="268" t="s">
        <v>42</v>
      </c>
      <c r="C7" s="271" t="s">
        <v>8</v>
      </c>
      <c r="D7" s="63" t="s">
        <v>43</v>
      </c>
      <c r="E7" s="64">
        <v>382041</v>
      </c>
      <c r="F7" s="64">
        <v>280035</v>
      </c>
      <c r="G7" s="64">
        <v>390968</v>
      </c>
      <c r="H7" s="64">
        <v>423998</v>
      </c>
      <c r="I7" s="64">
        <v>434954</v>
      </c>
      <c r="J7" s="65">
        <f>I7/H7-1</f>
        <v>2.5839744527096808E-2</v>
      </c>
      <c r="K7" s="64">
        <f>I7-H7</f>
        <v>10956</v>
      </c>
      <c r="L7" s="65">
        <f>I7/E7-1</f>
        <v>0.13850084153271514</v>
      </c>
      <c r="M7" s="64">
        <f>I7-E7</f>
        <v>52913</v>
      </c>
      <c r="N7" s="65">
        <f>I7/$I$7</f>
        <v>1</v>
      </c>
      <c r="R7" s="66"/>
    </row>
    <row r="8" spans="2:18" ht="15" customHeight="1" x14ac:dyDescent="0.25">
      <c r="B8" s="269"/>
      <c r="C8" s="272"/>
      <c r="D8" s="15" t="s">
        <v>44</v>
      </c>
      <c r="E8" s="16">
        <v>136766</v>
      </c>
      <c r="F8" s="16">
        <v>105384</v>
      </c>
      <c r="G8" s="16">
        <v>140395</v>
      </c>
      <c r="H8" s="16">
        <v>153067</v>
      </c>
      <c r="I8" s="16">
        <v>148572</v>
      </c>
      <c r="J8" s="17">
        <f t="shared" ref="J8:J63" si="0">I8/H8-1</f>
        <v>-2.936622524776733E-2</v>
      </c>
      <c r="K8" s="16">
        <f t="shared" ref="K8:K50" si="1">I8-H8</f>
        <v>-4495</v>
      </c>
      <c r="L8" s="17">
        <f t="shared" ref="L8:L63" si="2">I8/E8-1</f>
        <v>8.6322624043987606E-2</v>
      </c>
      <c r="M8" s="16">
        <f t="shared" ref="M8:M50" si="3">I8-E8</f>
        <v>11806</v>
      </c>
      <c r="N8" s="18">
        <f t="shared" ref="N8:N17" si="4">I8/$I$7</f>
        <v>0.34158094878998696</v>
      </c>
      <c r="R8" s="66"/>
    </row>
    <row r="9" spans="2:18" x14ac:dyDescent="0.25">
      <c r="B9" s="269"/>
      <c r="C9" s="272"/>
      <c r="D9" s="19" t="s">
        <v>45</v>
      </c>
      <c r="E9" s="20">
        <v>99309</v>
      </c>
      <c r="F9" s="20">
        <v>59020</v>
      </c>
      <c r="G9" s="20">
        <v>103298</v>
      </c>
      <c r="H9" s="20">
        <v>107312</v>
      </c>
      <c r="I9" s="20">
        <v>111150</v>
      </c>
      <c r="J9" s="67">
        <f t="shared" si="0"/>
        <v>3.5764872521246494E-2</v>
      </c>
      <c r="K9" s="20">
        <f t="shared" si="1"/>
        <v>3838</v>
      </c>
      <c r="L9" s="67">
        <f t="shared" si="2"/>
        <v>0.11923390629248098</v>
      </c>
      <c r="M9" s="20">
        <f t="shared" si="3"/>
        <v>11841</v>
      </c>
      <c r="N9" s="68">
        <f t="shared" si="4"/>
        <v>0.25554426445095341</v>
      </c>
      <c r="R9" s="66"/>
    </row>
    <row r="10" spans="2:18" x14ac:dyDescent="0.25">
      <c r="B10" s="269"/>
      <c r="C10" s="272"/>
      <c r="D10" s="19" t="s">
        <v>46</v>
      </c>
      <c r="E10" s="20">
        <v>3494</v>
      </c>
      <c r="F10" s="20">
        <v>2289</v>
      </c>
      <c r="G10" s="20">
        <v>3143</v>
      </c>
      <c r="H10" s="20">
        <v>3734</v>
      </c>
      <c r="I10" s="20">
        <v>3135</v>
      </c>
      <c r="J10" s="67">
        <f t="shared" si="0"/>
        <v>-0.16041778253883232</v>
      </c>
      <c r="K10" s="20">
        <f t="shared" si="1"/>
        <v>-599</v>
      </c>
      <c r="L10" s="67">
        <f t="shared" si="2"/>
        <v>-0.10274756725815681</v>
      </c>
      <c r="M10" s="20">
        <f t="shared" si="3"/>
        <v>-359</v>
      </c>
      <c r="N10" s="68">
        <f t="shared" si="4"/>
        <v>7.2076587409243276E-3</v>
      </c>
      <c r="R10" s="66"/>
    </row>
    <row r="11" spans="2:18" x14ac:dyDescent="0.25">
      <c r="B11" s="269"/>
      <c r="C11" s="272"/>
      <c r="D11" s="19" t="s">
        <v>47</v>
      </c>
      <c r="E11" s="20">
        <v>11945</v>
      </c>
      <c r="F11" s="20">
        <v>8360</v>
      </c>
      <c r="G11" s="20">
        <v>10763</v>
      </c>
      <c r="H11" s="20">
        <v>16386</v>
      </c>
      <c r="I11" s="20">
        <v>17100</v>
      </c>
      <c r="J11" s="67">
        <f t="shared" si="0"/>
        <v>4.3573782497253744E-2</v>
      </c>
      <c r="K11" s="20">
        <f t="shared" si="1"/>
        <v>714</v>
      </c>
      <c r="L11" s="67">
        <f t="shared" si="2"/>
        <v>0.43156132272917547</v>
      </c>
      <c r="M11" s="20">
        <f t="shared" si="3"/>
        <v>5155</v>
      </c>
      <c r="N11" s="68">
        <f t="shared" si="4"/>
        <v>3.9314502223223607E-2</v>
      </c>
      <c r="R11" s="66"/>
    </row>
    <row r="12" spans="2:18" x14ac:dyDescent="0.25">
      <c r="B12" s="269"/>
      <c r="C12" s="272"/>
      <c r="D12" s="19" t="s">
        <v>48</v>
      </c>
      <c r="E12" s="20">
        <v>69073</v>
      </c>
      <c r="F12" s="20">
        <v>48518</v>
      </c>
      <c r="G12" s="20">
        <v>62173</v>
      </c>
      <c r="H12" s="20">
        <v>71851</v>
      </c>
      <c r="I12" s="20">
        <v>77584</v>
      </c>
      <c r="J12" s="67">
        <f t="shared" si="0"/>
        <v>7.9790121223086707E-2</v>
      </c>
      <c r="K12" s="20">
        <f t="shared" si="1"/>
        <v>5733</v>
      </c>
      <c r="L12" s="67">
        <f t="shared" si="2"/>
        <v>0.12321746557989366</v>
      </c>
      <c r="M12" s="20">
        <f t="shared" si="3"/>
        <v>8511</v>
      </c>
      <c r="N12" s="68">
        <f t="shared" si="4"/>
        <v>0.17837288540857194</v>
      </c>
      <c r="R12" s="66"/>
    </row>
    <row r="13" spans="2:18" x14ac:dyDescent="0.25">
      <c r="B13" s="269"/>
      <c r="C13" s="272"/>
      <c r="D13" s="19" t="s">
        <v>49</v>
      </c>
      <c r="E13" s="20">
        <v>3835</v>
      </c>
      <c r="F13" s="20">
        <v>3914</v>
      </c>
      <c r="G13" s="20">
        <v>4578</v>
      </c>
      <c r="H13" s="20">
        <v>4521</v>
      </c>
      <c r="I13" s="20">
        <v>5087</v>
      </c>
      <c r="J13" s="67">
        <f t="shared" si="0"/>
        <v>0.12519354125193538</v>
      </c>
      <c r="K13" s="20">
        <f t="shared" si="1"/>
        <v>566</v>
      </c>
      <c r="L13" s="67">
        <f t="shared" si="2"/>
        <v>0.32646675358539756</v>
      </c>
      <c r="M13" s="20">
        <f t="shared" si="3"/>
        <v>1252</v>
      </c>
      <c r="N13" s="68">
        <f t="shared" si="4"/>
        <v>1.1695489637984707E-2</v>
      </c>
      <c r="R13" s="66"/>
    </row>
    <row r="14" spans="2:18" x14ac:dyDescent="0.25">
      <c r="B14" s="269"/>
      <c r="C14" s="272"/>
      <c r="D14" s="19" t="s">
        <v>50</v>
      </c>
      <c r="E14" s="20">
        <v>11463</v>
      </c>
      <c r="F14" s="20">
        <v>13048</v>
      </c>
      <c r="G14" s="20">
        <v>17425</v>
      </c>
      <c r="H14" s="20">
        <v>18863</v>
      </c>
      <c r="I14" s="20">
        <v>20469</v>
      </c>
      <c r="J14" s="67">
        <f t="shared" si="0"/>
        <v>8.5140221597836963E-2</v>
      </c>
      <c r="K14" s="20">
        <f t="shared" si="1"/>
        <v>1606</v>
      </c>
      <c r="L14" s="67">
        <f t="shared" si="2"/>
        <v>0.78565820465846636</v>
      </c>
      <c r="M14" s="20">
        <f t="shared" si="3"/>
        <v>9006</v>
      </c>
      <c r="N14" s="68">
        <f t="shared" si="4"/>
        <v>4.7060148889307832E-2</v>
      </c>
      <c r="R14" s="66"/>
    </row>
    <row r="15" spans="2:18" x14ac:dyDescent="0.25">
      <c r="B15" s="269"/>
      <c r="C15" s="272"/>
      <c r="D15" s="19" t="s">
        <v>51</v>
      </c>
      <c r="E15" s="20">
        <v>15992</v>
      </c>
      <c r="F15" s="20">
        <v>16473</v>
      </c>
      <c r="G15" s="20">
        <v>19959</v>
      </c>
      <c r="H15" s="20">
        <v>15933</v>
      </c>
      <c r="I15" s="20">
        <v>19577</v>
      </c>
      <c r="J15" s="67">
        <f t="shared" si="0"/>
        <v>0.22870771355049269</v>
      </c>
      <c r="K15" s="20">
        <f t="shared" si="1"/>
        <v>3644</v>
      </c>
      <c r="L15" s="67">
        <f t="shared" si="2"/>
        <v>0.22417458729364692</v>
      </c>
      <c r="M15" s="20">
        <f t="shared" si="3"/>
        <v>3585</v>
      </c>
      <c r="N15" s="68">
        <f t="shared" si="4"/>
        <v>4.5009357311347864E-2</v>
      </c>
      <c r="R15" s="66"/>
    </row>
    <row r="16" spans="2:18" x14ac:dyDescent="0.25">
      <c r="B16" s="269"/>
      <c r="C16" s="272"/>
      <c r="D16" s="19" t="s">
        <v>52</v>
      </c>
      <c r="E16" s="20">
        <v>22149</v>
      </c>
      <c r="F16" s="20">
        <v>15267</v>
      </c>
      <c r="G16" s="20">
        <v>20130</v>
      </c>
      <c r="H16" s="20">
        <v>22106</v>
      </c>
      <c r="I16" s="20">
        <v>21182</v>
      </c>
      <c r="J16" s="67">
        <f t="shared" si="0"/>
        <v>-4.1798606713109532E-2</v>
      </c>
      <c r="K16" s="20">
        <f t="shared" si="1"/>
        <v>-924</v>
      </c>
      <c r="L16" s="67">
        <f t="shared" si="2"/>
        <v>-4.3658855930290286E-2</v>
      </c>
      <c r="M16" s="20">
        <f t="shared" si="3"/>
        <v>-967</v>
      </c>
      <c r="N16" s="68">
        <f t="shared" si="4"/>
        <v>4.8699402695457451E-2</v>
      </c>
      <c r="R16" s="66"/>
    </row>
    <row r="17" spans="2:18" x14ac:dyDescent="0.25">
      <c r="B17" s="269"/>
      <c r="C17" s="273"/>
      <c r="D17" s="23" t="s">
        <v>53</v>
      </c>
      <c r="E17" s="69">
        <v>8015</v>
      </c>
      <c r="F17" s="69">
        <v>7762</v>
      </c>
      <c r="G17" s="69">
        <v>9104</v>
      </c>
      <c r="H17" s="69">
        <v>10225</v>
      </c>
      <c r="I17" s="69">
        <v>11098</v>
      </c>
      <c r="J17" s="25">
        <f t="shared" si="0"/>
        <v>8.5378973105134426E-2</v>
      </c>
      <c r="K17" s="69">
        <f t="shared" si="1"/>
        <v>873</v>
      </c>
      <c r="L17" s="25">
        <f t="shared" si="2"/>
        <v>0.38465377417342483</v>
      </c>
      <c r="M17" s="69">
        <f t="shared" si="3"/>
        <v>3083</v>
      </c>
      <c r="N17" s="46">
        <f t="shared" si="4"/>
        <v>2.5515341852241847E-2</v>
      </c>
      <c r="R17" s="66"/>
    </row>
    <row r="18" spans="2:18" x14ac:dyDescent="0.25">
      <c r="B18" s="269"/>
      <c r="C18" s="274" t="s">
        <v>18</v>
      </c>
      <c r="D18" s="63" t="s">
        <v>43</v>
      </c>
      <c r="E18" s="64">
        <v>461475</v>
      </c>
      <c r="F18" s="64">
        <v>325738</v>
      </c>
      <c r="G18" s="64">
        <v>465229</v>
      </c>
      <c r="H18" s="64">
        <v>499749</v>
      </c>
      <c r="I18" s="64">
        <v>518511</v>
      </c>
      <c r="J18" s="65">
        <f t="shared" si="0"/>
        <v>3.7542846508947569E-2</v>
      </c>
      <c r="K18" s="64">
        <f t="shared" si="1"/>
        <v>18762</v>
      </c>
      <c r="L18" s="65">
        <f t="shared" si="2"/>
        <v>0.12359499431171783</v>
      </c>
      <c r="M18" s="64">
        <f t="shared" si="3"/>
        <v>57036</v>
      </c>
      <c r="N18" s="65">
        <f t="shared" ref="N18:N19" si="5">I18/$I$18</f>
        <v>1</v>
      </c>
    </row>
    <row r="19" spans="2:18" x14ac:dyDescent="0.25">
      <c r="B19" s="269"/>
      <c r="C19" s="275"/>
      <c r="D19" s="26" t="s">
        <v>44</v>
      </c>
      <c r="E19" s="27">
        <v>168508</v>
      </c>
      <c r="F19" s="27">
        <v>126117</v>
      </c>
      <c r="G19" s="27">
        <v>171345</v>
      </c>
      <c r="H19" s="27">
        <v>183654</v>
      </c>
      <c r="I19" s="27">
        <v>181999</v>
      </c>
      <c r="J19" s="28">
        <f t="shared" si="0"/>
        <v>-9.0115107756977286E-3</v>
      </c>
      <c r="K19" s="27">
        <f t="shared" si="1"/>
        <v>-1655</v>
      </c>
      <c r="L19" s="28">
        <f t="shared" si="2"/>
        <v>8.0061480760557302E-2</v>
      </c>
      <c r="M19" s="27">
        <f t="shared" si="3"/>
        <v>13491</v>
      </c>
      <c r="N19" s="18">
        <f t="shared" si="5"/>
        <v>0.35100316097440554</v>
      </c>
    </row>
    <row r="20" spans="2:18" x14ac:dyDescent="0.25">
      <c r="B20" s="269"/>
      <c r="C20" s="275"/>
      <c r="D20" s="4" t="s">
        <v>45</v>
      </c>
      <c r="E20" s="29">
        <v>122832</v>
      </c>
      <c r="F20" s="29">
        <v>68931</v>
      </c>
      <c r="G20" s="29">
        <v>125170</v>
      </c>
      <c r="H20" s="29">
        <v>128953</v>
      </c>
      <c r="I20" s="29">
        <v>134918</v>
      </c>
      <c r="J20" s="70">
        <f t="shared" si="0"/>
        <v>4.6257163462656958E-2</v>
      </c>
      <c r="K20" s="29">
        <f t="shared" si="1"/>
        <v>5965</v>
      </c>
      <c r="L20" s="70">
        <f t="shared" si="2"/>
        <v>9.8394555164777797E-2</v>
      </c>
      <c r="M20" s="29">
        <f t="shared" si="3"/>
        <v>12086</v>
      </c>
      <c r="N20" s="68">
        <f>I20/$I$18</f>
        <v>0.26020277294020766</v>
      </c>
    </row>
    <row r="21" spans="2:18" x14ac:dyDescent="0.25">
      <c r="B21" s="269"/>
      <c r="C21" s="275"/>
      <c r="D21" s="4" t="s">
        <v>46</v>
      </c>
      <c r="E21" s="29">
        <v>3964</v>
      </c>
      <c r="F21" s="29">
        <v>2558</v>
      </c>
      <c r="G21" s="29">
        <v>3499</v>
      </c>
      <c r="H21" s="29">
        <v>4023</v>
      </c>
      <c r="I21" s="29">
        <v>3471</v>
      </c>
      <c r="J21" s="70">
        <f t="shared" si="0"/>
        <v>-0.13721103653989564</v>
      </c>
      <c r="K21" s="29">
        <f t="shared" si="1"/>
        <v>-552</v>
      </c>
      <c r="L21" s="70">
        <f t="shared" si="2"/>
        <v>-0.12436932391523714</v>
      </c>
      <c r="M21" s="29">
        <f t="shared" si="3"/>
        <v>-493</v>
      </c>
      <c r="N21" s="68">
        <f t="shared" ref="N21:N28" si="6">I21/$I$18</f>
        <v>6.6941684940145917E-3</v>
      </c>
    </row>
    <row r="22" spans="2:18" x14ac:dyDescent="0.25">
      <c r="B22" s="269"/>
      <c r="C22" s="275"/>
      <c r="D22" s="4" t="s">
        <v>47</v>
      </c>
      <c r="E22" s="29">
        <v>14155</v>
      </c>
      <c r="F22" s="29">
        <v>9924</v>
      </c>
      <c r="G22" s="29">
        <v>13134</v>
      </c>
      <c r="H22" s="29">
        <v>18421</v>
      </c>
      <c r="I22" s="29">
        <v>19553</v>
      </c>
      <c r="J22" s="70">
        <f t="shared" si="0"/>
        <v>6.1451604147440442E-2</v>
      </c>
      <c r="K22" s="29">
        <f t="shared" si="1"/>
        <v>1132</v>
      </c>
      <c r="L22" s="70">
        <f t="shared" si="2"/>
        <v>0.3813493465206641</v>
      </c>
      <c r="M22" s="29">
        <f t="shared" si="3"/>
        <v>5398</v>
      </c>
      <c r="N22" s="68">
        <f t="shared" si="6"/>
        <v>3.7709903936464222E-2</v>
      </c>
    </row>
    <row r="23" spans="2:18" x14ac:dyDescent="0.25">
      <c r="B23" s="269"/>
      <c r="C23" s="275"/>
      <c r="D23" s="4" t="s">
        <v>48</v>
      </c>
      <c r="E23" s="29">
        <v>81941</v>
      </c>
      <c r="F23" s="29">
        <v>55397</v>
      </c>
      <c r="G23" s="29">
        <v>71676</v>
      </c>
      <c r="H23" s="29">
        <v>83171</v>
      </c>
      <c r="I23" s="29">
        <v>91131</v>
      </c>
      <c r="J23" s="70">
        <f t="shared" si="0"/>
        <v>9.5706436137596107E-2</v>
      </c>
      <c r="K23" s="29">
        <f t="shared" si="1"/>
        <v>7960</v>
      </c>
      <c r="L23" s="70">
        <f t="shared" si="2"/>
        <v>0.11215386680660466</v>
      </c>
      <c r="M23" s="29">
        <f t="shared" si="3"/>
        <v>9190</v>
      </c>
      <c r="N23" s="68">
        <f t="shared" si="6"/>
        <v>0.17575519130741682</v>
      </c>
    </row>
    <row r="24" spans="2:18" x14ac:dyDescent="0.25">
      <c r="B24" s="269"/>
      <c r="C24" s="275"/>
      <c r="D24" s="4" t="s">
        <v>49</v>
      </c>
      <c r="E24" s="29">
        <v>3949</v>
      </c>
      <c r="F24" s="29">
        <v>3996</v>
      </c>
      <c r="G24" s="29">
        <v>4766</v>
      </c>
      <c r="H24" s="29">
        <v>4736</v>
      </c>
      <c r="I24" s="29">
        <v>5250</v>
      </c>
      <c r="J24" s="70">
        <f t="shared" si="0"/>
        <v>0.10853040540540548</v>
      </c>
      <c r="K24" s="29">
        <f t="shared" si="1"/>
        <v>514</v>
      </c>
      <c r="L24" s="70">
        <f t="shared" si="2"/>
        <v>0.32945049379589775</v>
      </c>
      <c r="M24" s="29">
        <f t="shared" si="3"/>
        <v>1301</v>
      </c>
      <c r="N24" s="68">
        <f t="shared" si="6"/>
        <v>1.0125146814628812E-2</v>
      </c>
    </row>
    <row r="25" spans="2:18" x14ac:dyDescent="0.25">
      <c r="B25" s="269"/>
      <c r="C25" s="275"/>
      <c r="D25" s="4" t="s">
        <v>50</v>
      </c>
      <c r="E25" s="29">
        <v>14009</v>
      </c>
      <c r="F25" s="29">
        <v>15344</v>
      </c>
      <c r="G25" s="29">
        <v>20526</v>
      </c>
      <c r="H25" s="29">
        <v>22179</v>
      </c>
      <c r="I25" s="29">
        <v>24127</v>
      </c>
      <c r="J25" s="70">
        <f t="shared" si="0"/>
        <v>8.7830830966229234E-2</v>
      </c>
      <c r="K25" s="29">
        <f t="shared" si="1"/>
        <v>1948</v>
      </c>
      <c r="L25" s="70">
        <f t="shared" si="2"/>
        <v>0.72224998215432934</v>
      </c>
      <c r="M25" s="29">
        <f t="shared" si="3"/>
        <v>10118</v>
      </c>
      <c r="N25" s="68">
        <f t="shared" si="6"/>
        <v>4.6531317561247496E-2</v>
      </c>
    </row>
    <row r="26" spans="2:18" x14ac:dyDescent="0.25">
      <c r="B26" s="269"/>
      <c r="C26" s="275"/>
      <c r="D26" s="4" t="s">
        <v>51</v>
      </c>
      <c r="E26" s="29">
        <v>16545</v>
      </c>
      <c r="F26" s="29">
        <v>16992</v>
      </c>
      <c r="G26" s="29">
        <v>20549</v>
      </c>
      <c r="H26" s="29">
        <v>16671</v>
      </c>
      <c r="I26" s="29">
        <v>20174</v>
      </c>
      <c r="J26" s="70">
        <f t="shared" si="0"/>
        <v>0.21012536740447474</v>
      </c>
      <c r="K26" s="29">
        <f t="shared" si="1"/>
        <v>3503</v>
      </c>
      <c r="L26" s="70">
        <f t="shared" si="2"/>
        <v>0.21934119069205193</v>
      </c>
      <c r="M26" s="29">
        <f t="shared" si="3"/>
        <v>3629</v>
      </c>
      <c r="N26" s="68">
        <f t="shared" si="6"/>
        <v>3.8907564159680316E-2</v>
      </c>
    </row>
    <row r="27" spans="2:18" x14ac:dyDescent="0.25">
      <c r="B27" s="269"/>
      <c r="C27" s="275"/>
      <c r="D27" s="4" t="s">
        <v>52</v>
      </c>
      <c r="E27" s="29">
        <v>26444</v>
      </c>
      <c r="F27" s="29">
        <v>17890</v>
      </c>
      <c r="G27" s="29">
        <v>24264</v>
      </c>
      <c r="H27" s="29">
        <v>26447</v>
      </c>
      <c r="I27" s="29">
        <v>25421</v>
      </c>
      <c r="J27" s="30">
        <f t="shared" si="0"/>
        <v>-3.8794570272620676E-2</v>
      </c>
      <c r="K27" s="29">
        <f t="shared" si="1"/>
        <v>-1026</v>
      </c>
      <c r="L27" s="30">
        <f t="shared" si="2"/>
        <v>-3.8685524126455872E-2</v>
      </c>
      <c r="M27" s="29">
        <f t="shared" si="3"/>
        <v>-1023</v>
      </c>
      <c r="N27" s="31">
        <f t="shared" si="6"/>
        <v>4.9026925176129339E-2</v>
      </c>
    </row>
    <row r="28" spans="2:18" x14ac:dyDescent="0.25">
      <c r="B28" s="269"/>
      <c r="C28" s="276"/>
      <c r="D28" s="32" t="s">
        <v>53</v>
      </c>
      <c r="E28" s="71">
        <v>9128</v>
      </c>
      <c r="F28" s="71">
        <v>8589</v>
      </c>
      <c r="G28" s="71">
        <v>10300</v>
      </c>
      <c r="H28" s="71">
        <v>11494</v>
      </c>
      <c r="I28" s="71">
        <v>12467</v>
      </c>
      <c r="J28" s="34">
        <f t="shared" si="0"/>
        <v>8.4652862362972092E-2</v>
      </c>
      <c r="K28" s="71">
        <f t="shared" si="1"/>
        <v>973</v>
      </c>
      <c r="L28" s="34">
        <f t="shared" si="2"/>
        <v>0.36579754601226999</v>
      </c>
      <c r="M28" s="71">
        <f t="shared" si="3"/>
        <v>3339</v>
      </c>
      <c r="N28" s="72">
        <f t="shared" si="6"/>
        <v>2.4043848635805221E-2</v>
      </c>
    </row>
    <row r="29" spans="2:18" x14ac:dyDescent="0.25">
      <c r="B29" s="269"/>
      <c r="C29" s="271" t="s">
        <v>21</v>
      </c>
      <c r="D29" s="63" t="s">
        <v>43</v>
      </c>
      <c r="E29" s="64">
        <v>2760383</v>
      </c>
      <c r="F29" s="64">
        <v>1786950</v>
      </c>
      <c r="G29" s="64">
        <v>2570788</v>
      </c>
      <c r="H29" s="64">
        <v>2803075</v>
      </c>
      <c r="I29" s="64">
        <v>2881997</v>
      </c>
      <c r="J29" s="65">
        <f t="shared" si="0"/>
        <v>2.8155507790551537E-2</v>
      </c>
      <c r="K29" s="64">
        <f t="shared" si="1"/>
        <v>78922</v>
      </c>
      <c r="L29" s="65">
        <f t="shared" si="2"/>
        <v>4.4056929781120857E-2</v>
      </c>
      <c r="M29" s="64">
        <f t="shared" si="3"/>
        <v>121614</v>
      </c>
      <c r="N29" s="65">
        <f t="shared" ref="N29:N30" si="7">I29/$I$29</f>
        <v>1</v>
      </c>
    </row>
    <row r="30" spans="2:18" x14ac:dyDescent="0.25">
      <c r="B30" s="269"/>
      <c r="C30" s="272"/>
      <c r="D30" s="15" t="s">
        <v>44</v>
      </c>
      <c r="E30" s="16">
        <v>1060717</v>
      </c>
      <c r="F30" s="16">
        <v>762012</v>
      </c>
      <c r="G30" s="16">
        <v>1013730</v>
      </c>
      <c r="H30" s="16">
        <v>1102818</v>
      </c>
      <c r="I30" s="16">
        <v>1101231</v>
      </c>
      <c r="J30" s="17">
        <f t="shared" si="0"/>
        <v>-1.4390407120666859E-3</v>
      </c>
      <c r="K30" s="16">
        <f t="shared" si="1"/>
        <v>-1587</v>
      </c>
      <c r="L30" s="17">
        <f t="shared" si="2"/>
        <v>3.8194919097176649E-2</v>
      </c>
      <c r="M30" s="16">
        <f t="shared" si="3"/>
        <v>40514</v>
      </c>
      <c r="N30" s="18">
        <f t="shared" si="7"/>
        <v>0.38210692099957078</v>
      </c>
    </row>
    <row r="31" spans="2:18" x14ac:dyDescent="0.25">
      <c r="B31" s="269"/>
      <c r="C31" s="272"/>
      <c r="D31" s="19" t="s">
        <v>45</v>
      </c>
      <c r="E31" s="20">
        <v>796998</v>
      </c>
      <c r="F31" s="20">
        <v>422869</v>
      </c>
      <c r="G31" s="20">
        <v>748642</v>
      </c>
      <c r="H31" s="20">
        <v>799868</v>
      </c>
      <c r="I31" s="20">
        <v>807680</v>
      </c>
      <c r="J31" s="67">
        <f>I31/H31-1</f>
        <v>9.7666114908960822E-3</v>
      </c>
      <c r="K31" s="20">
        <f t="shared" si="1"/>
        <v>7812</v>
      </c>
      <c r="L31" s="67">
        <f t="shared" si="2"/>
        <v>1.3402793984426564E-2</v>
      </c>
      <c r="M31" s="20">
        <f t="shared" si="3"/>
        <v>10682</v>
      </c>
      <c r="N31" s="68">
        <f>I31/$I$29</f>
        <v>0.28025011823398843</v>
      </c>
    </row>
    <row r="32" spans="2:18" x14ac:dyDescent="0.25">
      <c r="B32" s="269"/>
      <c r="C32" s="272"/>
      <c r="D32" s="19" t="s">
        <v>46</v>
      </c>
      <c r="E32" s="20">
        <v>20450</v>
      </c>
      <c r="F32" s="20">
        <v>12114</v>
      </c>
      <c r="G32" s="20">
        <v>13618</v>
      </c>
      <c r="H32" s="20">
        <v>13736</v>
      </c>
      <c r="I32" s="20">
        <v>17692</v>
      </c>
      <c r="J32" s="67">
        <f t="shared" ref="J32:J41" si="8">I32/H32-1</f>
        <v>0.28800232964472916</v>
      </c>
      <c r="K32" s="20">
        <f t="shared" si="1"/>
        <v>3956</v>
      </c>
      <c r="L32" s="67">
        <f t="shared" si="2"/>
        <v>-0.13486552567237164</v>
      </c>
      <c r="M32" s="20">
        <f t="shared" si="3"/>
        <v>-2758</v>
      </c>
      <c r="N32" s="68">
        <f t="shared" ref="N32:N39" si="9">I32/$I$29</f>
        <v>6.1387988953493008E-3</v>
      </c>
    </row>
    <row r="33" spans="2:14" x14ac:dyDescent="0.25">
      <c r="B33" s="269"/>
      <c r="C33" s="272"/>
      <c r="D33" s="19" t="s">
        <v>47</v>
      </c>
      <c r="E33" s="20">
        <v>67472</v>
      </c>
      <c r="F33" s="20">
        <v>47142</v>
      </c>
      <c r="G33" s="20">
        <v>74490</v>
      </c>
      <c r="H33" s="20">
        <v>66924</v>
      </c>
      <c r="I33" s="20">
        <v>81749</v>
      </c>
      <c r="J33" s="67">
        <f t="shared" si="8"/>
        <v>0.22151993305839457</v>
      </c>
      <c r="K33" s="20">
        <f t="shared" si="1"/>
        <v>14825</v>
      </c>
      <c r="L33" s="67">
        <f t="shared" si="2"/>
        <v>0.21159888546359973</v>
      </c>
      <c r="M33" s="20">
        <f t="shared" si="3"/>
        <v>14277</v>
      </c>
      <c r="N33" s="68">
        <f t="shared" si="9"/>
        <v>2.8365400796739205E-2</v>
      </c>
    </row>
    <row r="34" spans="2:14" x14ac:dyDescent="0.25">
      <c r="B34" s="269"/>
      <c r="C34" s="272"/>
      <c r="D34" s="19" t="s">
        <v>48</v>
      </c>
      <c r="E34" s="20">
        <v>471100</v>
      </c>
      <c r="F34" s="20">
        <v>281990</v>
      </c>
      <c r="G34" s="20">
        <v>378277</v>
      </c>
      <c r="H34" s="20">
        <v>441114</v>
      </c>
      <c r="I34" s="20">
        <v>489204</v>
      </c>
      <c r="J34" s="67">
        <f t="shared" si="8"/>
        <v>0.10901943715230078</v>
      </c>
      <c r="K34" s="20">
        <f t="shared" si="1"/>
        <v>48090</v>
      </c>
      <c r="L34" s="67">
        <f t="shared" si="2"/>
        <v>3.8429208236043344E-2</v>
      </c>
      <c r="M34" s="20">
        <f t="shared" si="3"/>
        <v>18104</v>
      </c>
      <c r="N34" s="68">
        <f t="shared" si="9"/>
        <v>0.16974479848521701</v>
      </c>
    </row>
    <row r="35" spans="2:14" x14ac:dyDescent="0.25">
      <c r="B35" s="269"/>
      <c r="C35" s="272"/>
      <c r="D35" s="19" t="s">
        <v>49</v>
      </c>
      <c r="E35" s="20">
        <v>8003</v>
      </c>
      <c r="F35" s="20">
        <v>9600</v>
      </c>
      <c r="G35" s="20">
        <v>10967</v>
      </c>
      <c r="H35" s="20">
        <v>10606</v>
      </c>
      <c r="I35" s="20">
        <v>11345</v>
      </c>
      <c r="J35" s="67">
        <f t="shared" si="8"/>
        <v>6.9677541014520061E-2</v>
      </c>
      <c r="K35" s="20">
        <f t="shared" si="1"/>
        <v>739</v>
      </c>
      <c r="L35" s="67">
        <f t="shared" si="2"/>
        <v>0.41759340247407217</v>
      </c>
      <c r="M35" s="20">
        <f t="shared" si="3"/>
        <v>3342</v>
      </c>
      <c r="N35" s="68">
        <f t="shared" si="9"/>
        <v>3.9365065265508604E-3</v>
      </c>
    </row>
    <row r="36" spans="2:14" x14ac:dyDescent="0.25">
      <c r="B36" s="269"/>
      <c r="C36" s="272"/>
      <c r="D36" s="19" t="s">
        <v>50</v>
      </c>
      <c r="E36" s="20">
        <v>88940</v>
      </c>
      <c r="F36" s="20">
        <v>89465</v>
      </c>
      <c r="G36" s="20">
        <v>107425</v>
      </c>
      <c r="H36" s="20">
        <v>125237</v>
      </c>
      <c r="I36" s="20">
        <v>124231</v>
      </c>
      <c r="J36" s="67">
        <f t="shared" si="8"/>
        <v>-8.0327698683296811E-3</v>
      </c>
      <c r="K36" s="20">
        <f t="shared" si="1"/>
        <v>-1006</v>
      </c>
      <c r="L36" s="67">
        <f t="shared" si="2"/>
        <v>0.39679559253429275</v>
      </c>
      <c r="M36" s="20">
        <f t="shared" si="3"/>
        <v>35291</v>
      </c>
      <c r="N36" s="68">
        <f t="shared" si="9"/>
        <v>4.3105874156010575E-2</v>
      </c>
    </row>
    <row r="37" spans="2:14" x14ac:dyDescent="0.25">
      <c r="B37" s="269"/>
      <c r="C37" s="272"/>
      <c r="D37" s="19" t="s">
        <v>51</v>
      </c>
      <c r="E37" s="20">
        <v>36471</v>
      </c>
      <c r="F37" s="20">
        <v>36202</v>
      </c>
      <c r="G37" s="20">
        <v>42224</v>
      </c>
      <c r="H37" s="20">
        <v>40151</v>
      </c>
      <c r="I37" s="20">
        <v>43154</v>
      </c>
      <c r="J37" s="67">
        <f t="shared" si="8"/>
        <v>7.479265771711785E-2</v>
      </c>
      <c r="K37" s="20">
        <f t="shared" si="1"/>
        <v>3003</v>
      </c>
      <c r="L37" s="67">
        <f t="shared" si="2"/>
        <v>0.18324147953168279</v>
      </c>
      <c r="M37" s="20">
        <f t="shared" si="3"/>
        <v>6683</v>
      </c>
      <c r="N37" s="68">
        <f t="shared" si="9"/>
        <v>1.4973645010733876E-2</v>
      </c>
    </row>
    <row r="38" spans="2:14" x14ac:dyDescent="0.25">
      <c r="B38" s="269"/>
      <c r="C38" s="272"/>
      <c r="D38" s="19" t="s">
        <v>52</v>
      </c>
      <c r="E38" s="20">
        <v>164115</v>
      </c>
      <c r="F38" s="20">
        <v>89027</v>
      </c>
      <c r="G38" s="20">
        <v>136089</v>
      </c>
      <c r="H38" s="20">
        <v>150809</v>
      </c>
      <c r="I38" s="20">
        <v>145872</v>
      </c>
      <c r="J38" s="21">
        <f t="shared" si="8"/>
        <v>-3.2736773004263697E-2</v>
      </c>
      <c r="K38" s="20">
        <f t="shared" si="1"/>
        <v>-4937</v>
      </c>
      <c r="L38" s="21">
        <f t="shared" si="2"/>
        <v>-0.11115985741705514</v>
      </c>
      <c r="M38" s="20">
        <f t="shared" si="3"/>
        <v>-18243</v>
      </c>
      <c r="N38" s="22">
        <f t="shared" si="9"/>
        <v>5.0614903485326324E-2</v>
      </c>
    </row>
    <row r="39" spans="2:14" x14ac:dyDescent="0.25">
      <c r="B39" s="269"/>
      <c r="C39" s="273"/>
      <c r="D39" s="23" t="s">
        <v>53</v>
      </c>
      <c r="E39" s="69">
        <v>46117</v>
      </c>
      <c r="F39" s="69">
        <v>36529</v>
      </c>
      <c r="G39" s="69">
        <v>45326</v>
      </c>
      <c r="H39" s="69">
        <v>51812</v>
      </c>
      <c r="I39" s="69">
        <v>59839</v>
      </c>
      <c r="J39" s="25">
        <f t="shared" si="8"/>
        <v>0.15492549988419668</v>
      </c>
      <c r="K39" s="69">
        <f t="shared" si="1"/>
        <v>8027</v>
      </c>
      <c r="L39" s="25">
        <f t="shared" si="2"/>
        <v>0.29754754212112666</v>
      </c>
      <c r="M39" s="69">
        <f t="shared" si="3"/>
        <v>13722</v>
      </c>
      <c r="N39" s="46">
        <f t="shared" si="9"/>
        <v>2.0763033410513613E-2</v>
      </c>
    </row>
    <row r="40" spans="2:14" x14ac:dyDescent="0.25">
      <c r="B40" s="269"/>
      <c r="C40" s="284" t="s">
        <v>22</v>
      </c>
      <c r="D40" s="63" t="s">
        <v>43</v>
      </c>
      <c r="E40" s="73">
        <v>7.2253580113129221</v>
      </c>
      <c r="F40" s="73">
        <v>6.3811666398843006</v>
      </c>
      <c r="G40" s="73">
        <v>6.575443514558736</v>
      </c>
      <c r="H40" s="73">
        <v>6.6110571276279604</v>
      </c>
      <c r="I40" s="73">
        <v>6.625981138235308</v>
      </c>
      <c r="J40" s="65">
        <f t="shared" si="8"/>
        <v>2.2574318023935724E-3</v>
      </c>
      <c r="K40" s="73">
        <f t="shared" si="1"/>
        <v>1.4924010607347604E-2</v>
      </c>
      <c r="L40" s="65">
        <f t="shared" si="2"/>
        <v>-8.2954626212175864E-2</v>
      </c>
      <c r="M40" s="73">
        <f t="shared" si="3"/>
        <v>-0.59937687307761411</v>
      </c>
      <c r="N40" s="65"/>
    </row>
    <row r="41" spans="2:14" x14ac:dyDescent="0.25">
      <c r="B41" s="269"/>
      <c r="C41" s="285"/>
      <c r="D41" s="26" t="s">
        <v>44</v>
      </c>
      <c r="E41" s="35">
        <v>7.7557068277203403</v>
      </c>
      <c r="F41" s="35">
        <v>7.2308130266454107</v>
      </c>
      <c r="G41" s="35">
        <v>7.2205562876170806</v>
      </c>
      <c r="H41" s="35">
        <v>7.2048057386634614</v>
      </c>
      <c r="I41" s="35">
        <v>7.4121032226799128</v>
      </c>
      <c r="J41" s="36">
        <f t="shared" si="8"/>
        <v>2.8772112883491463E-2</v>
      </c>
      <c r="K41" s="37">
        <f t="shared" si="1"/>
        <v>0.20729748401645143</v>
      </c>
      <c r="L41" s="36">
        <f t="shared" si="2"/>
        <v>-4.4303325624986734E-2</v>
      </c>
      <c r="M41" s="37">
        <f t="shared" si="3"/>
        <v>-0.34360360504042742</v>
      </c>
      <c r="N41" s="38"/>
    </row>
    <row r="42" spans="2:14" x14ac:dyDescent="0.25">
      <c r="B42" s="269"/>
      <c r="C42" s="285"/>
      <c r="D42" s="4" t="s">
        <v>45</v>
      </c>
      <c r="E42" s="39">
        <v>8.0254357611092644</v>
      </c>
      <c r="F42" s="39">
        <v>7.164842426296171</v>
      </c>
      <c r="G42" s="39">
        <v>7.2474007241185694</v>
      </c>
      <c r="H42" s="39">
        <v>7.4536678097510061</v>
      </c>
      <c r="I42" s="39">
        <v>7.2665766981556459</v>
      </c>
      <c r="J42" s="74">
        <f t="shared" si="0"/>
        <v>-2.5100543299045985E-2</v>
      </c>
      <c r="K42" s="41">
        <f t="shared" si="1"/>
        <v>-0.18709111159536018</v>
      </c>
      <c r="L42" s="74">
        <f t="shared" si="2"/>
        <v>-9.4556742529919635E-2</v>
      </c>
      <c r="M42" s="41">
        <f t="shared" si="3"/>
        <v>-0.75885906295361849</v>
      </c>
      <c r="N42" s="75"/>
    </row>
    <row r="43" spans="2:14" x14ac:dyDescent="0.25">
      <c r="B43" s="269"/>
      <c r="C43" s="285"/>
      <c r="D43" s="4" t="s">
        <v>46</v>
      </c>
      <c r="E43" s="39">
        <v>5.8528906697195193</v>
      </c>
      <c r="F43" s="39">
        <v>5.2922673656618615</v>
      </c>
      <c r="G43" s="39">
        <v>4.3328030544066181</v>
      </c>
      <c r="H43" s="39">
        <v>3.6786288162828065</v>
      </c>
      <c r="I43" s="39">
        <v>5.6433811802232858</v>
      </c>
      <c r="J43" s="74">
        <f t="shared" si="0"/>
        <v>0.53409910650507797</v>
      </c>
      <c r="K43" s="41">
        <f t="shared" si="1"/>
        <v>1.9647523639404794</v>
      </c>
      <c r="L43" s="74">
        <f t="shared" si="2"/>
        <v>-3.5795900063561814E-2</v>
      </c>
      <c r="M43" s="41">
        <f t="shared" si="3"/>
        <v>-0.20950948949623349</v>
      </c>
      <c r="N43" s="75"/>
    </row>
    <row r="44" spans="2:14" x14ac:dyDescent="0.25">
      <c r="B44" s="269"/>
      <c r="C44" s="285"/>
      <c r="D44" s="4" t="s">
        <v>47</v>
      </c>
      <c r="E44" s="39">
        <v>5.6485558811218084</v>
      </c>
      <c r="F44" s="39">
        <v>5.638995215311005</v>
      </c>
      <c r="G44" s="39">
        <v>6.9209328254204214</v>
      </c>
      <c r="H44" s="39">
        <v>4.0842182350787262</v>
      </c>
      <c r="I44" s="39">
        <v>4.7806432748538015</v>
      </c>
      <c r="J44" s="74">
        <f t="shared" si="0"/>
        <v>0.17051611830964042</v>
      </c>
      <c r="K44" s="41">
        <f t="shared" si="1"/>
        <v>0.69642503977507531</v>
      </c>
      <c r="L44" s="74">
        <f t="shared" si="2"/>
        <v>-0.1536521235752808</v>
      </c>
      <c r="M44" s="41">
        <f t="shared" si="3"/>
        <v>-0.86791260626800693</v>
      </c>
      <c r="N44" s="75"/>
    </row>
    <row r="45" spans="2:14" x14ac:dyDescent="0.25">
      <c r="B45" s="269"/>
      <c r="C45" s="285"/>
      <c r="D45" s="4" t="s">
        <v>48</v>
      </c>
      <c r="E45" s="39">
        <v>6.8203205304532881</v>
      </c>
      <c r="F45" s="39">
        <v>5.8120697473102769</v>
      </c>
      <c r="G45" s="39">
        <v>6.0842648738198255</v>
      </c>
      <c r="H45" s="39">
        <v>6.1392882492936769</v>
      </c>
      <c r="I45" s="39">
        <v>6.305475355743452</v>
      </c>
      <c r="J45" s="74">
        <f t="shared" si="0"/>
        <v>2.7069441880155143E-2</v>
      </c>
      <c r="K45" s="41">
        <f t="shared" si="1"/>
        <v>0.16618710644977508</v>
      </c>
      <c r="L45" s="74">
        <f t="shared" si="2"/>
        <v>-7.5486947044645536E-2</v>
      </c>
      <c r="M45" s="41">
        <f t="shared" si="3"/>
        <v>-0.51484517470983615</v>
      </c>
      <c r="N45" s="75"/>
    </row>
    <row r="46" spans="2:14" x14ac:dyDescent="0.25">
      <c r="B46" s="269"/>
      <c r="C46" s="285"/>
      <c r="D46" s="4" t="s">
        <v>49</v>
      </c>
      <c r="E46" s="39">
        <v>2.0868318122555412</v>
      </c>
      <c r="F46" s="39">
        <v>2.452733776188043</v>
      </c>
      <c r="G46" s="39">
        <v>2.3955875928352994</v>
      </c>
      <c r="H46" s="39">
        <v>2.3459411634594116</v>
      </c>
      <c r="I46" s="39">
        <v>2.2301946137212503</v>
      </c>
      <c r="J46" s="74">
        <f t="shared" si="0"/>
        <v>-4.9339067637773626E-2</v>
      </c>
      <c r="K46" s="41">
        <f t="shared" si="1"/>
        <v>-0.11574654973816134</v>
      </c>
      <c r="L46" s="74">
        <f t="shared" si="2"/>
        <v>6.8698780909783208E-2</v>
      </c>
      <c r="M46" s="41">
        <f t="shared" si="3"/>
        <v>0.14336280146570912</v>
      </c>
      <c r="N46" s="75"/>
    </row>
    <row r="47" spans="2:14" x14ac:dyDescent="0.25">
      <c r="B47" s="269"/>
      <c r="C47" s="285"/>
      <c r="D47" s="4" t="s">
        <v>50</v>
      </c>
      <c r="E47" s="39">
        <v>7.7588763848905176</v>
      </c>
      <c r="F47" s="39">
        <v>6.8566063764561616</v>
      </c>
      <c r="G47" s="39">
        <v>6.1649928263988523</v>
      </c>
      <c r="H47" s="39">
        <v>6.6392938556963363</v>
      </c>
      <c r="I47" s="39">
        <v>6.0692266353998727</v>
      </c>
      <c r="J47" s="74">
        <f t="shared" si="0"/>
        <v>-8.5862628268420615E-2</v>
      </c>
      <c r="K47" s="41">
        <f t="shared" si="1"/>
        <v>-0.57006722029646362</v>
      </c>
      <c r="L47" s="74">
        <f t="shared" si="2"/>
        <v>-0.21776990193851209</v>
      </c>
      <c r="M47" s="41">
        <f t="shared" si="3"/>
        <v>-1.6896497494906448</v>
      </c>
      <c r="N47" s="75"/>
    </row>
    <row r="48" spans="2:14" x14ac:dyDescent="0.25">
      <c r="B48" s="269"/>
      <c r="C48" s="285"/>
      <c r="D48" s="4" t="s">
        <v>51</v>
      </c>
      <c r="E48" s="39">
        <v>2.2805777888944472</v>
      </c>
      <c r="F48" s="39">
        <v>2.197656771687003</v>
      </c>
      <c r="G48" s="39">
        <v>2.1155368505436143</v>
      </c>
      <c r="H48" s="39">
        <v>2.5199899579489111</v>
      </c>
      <c r="I48" s="39">
        <v>2.2043213975583593</v>
      </c>
      <c r="J48" s="74">
        <f t="shared" si="0"/>
        <v>-0.125265800919097</v>
      </c>
      <c r="K48" s="41">
        <f t="shared" si="1"/>
        <v>-0.3156685603905518</v>
      </c>
      <c r="L48" s="74">
        <f t="shared" si="2"/>
        <v>-3.3437312117757023E-2</v>
      </c>
      <c r="M48" s="41">
        <f t="shared" si="3"/>
        <v>-7.6256391336087859E-2</v>
      </c>
      <c r="N48" s="75"/>
    </row>
    <row r="49" spans="2:14" x14ac:dyDescent="0.25">
      <c r="B49" s="269"/>
      <c r="C49" s="285"/>
      <c r="D49" s="4" t="s">
        <v>52</v>
      </c>
      <c r="E49" s="39">
        <v>7.4095895977245023</v>
      </c>
      <c r="F49" s="39">
        <v>5.8313355603589443</v>
      </c>
      <c r="G49" s="39">
        <v>6.7605067064083455</v>
      </c>
      <c r="H49" s="39">
        <v>6.8220845019451737</v>
      </c>
      <c r="I49" s="39">
        <v>6.8866018317439339</v>
      </c>
      <c r="J49" s="40">
        <f t="shared" si="0"/>
        <v>9.4571285038120845E-3</v>
      </c>
      <c r="K49" s="41">
        <f t="shared" si="1"/>
        <v>6.4517329798760237E-2</v>
      </c>
      <c r="L49" s="40">
        <f t="shared" si="2"/>
        <v>-7.0582555090659693E-2</v>
      </c>
      <c r="M49" s="41">
        <f t="shared" si="3"/>
        <v>-0.5229877659805684</v>
      </c>
      <c r="N49" s="42"/>
    </row>
    <row r="50" spans="2:14" x14ac:dyDescent="0.25">
      <c r="B50" s="269"/>
      <c r="C50" s="286"/>
      <c r="D50" s="32" t="s">
        <v>53</v>
      </c>
      <c r="E50" s="76">
        <v>5.753836556456644</v>
      </c>
      <c r="F50" s="76">
        <v>4.7061324400927598</v>
      </c>
      <c r="G50" s="76">
        <v>4.9786906854130049</v>
      </c>
      <c r="H50" s="76">
        <v>5.0671882640586796</v>
      </c>
      <c r="I50" s="76">
        <v>5.3918724094431427</v>
      </c>
      <c r="J50" s="61">
        <f t="shared" si="0"/>
        <v>6.4075800713273567E-2</v>
      </c>
      <c r="K50" s="77">
        <f t="shared" si="1"/>
        <v>0.32468414538446311</v>
      </c>
      <c r="L50" s="61">
        <f t="shared" si="2"/>
        <v>-6.2908312299438718E-2</v>
      </c>
      <c r="M50" s="77">
        <f t="shared" si="3"/>
        <v>-0.36196414701350133</v>
      </c>
      <c r="N50" s="55"/>
    </row>
    <row r="51" spans="2:14" x14ac:dyDescent="0.25">
      <c r="B51" s="269"/>
      <c r="C51" s="277" t="s">
        <v>34</v>
      </c>
      <c r="D51" s="63" t="s">
        <v>43</v>
      </c>
      <c r="E51" s="65">
        <v>0.69420000000000004</v>
      </c>
      <c r="F51" s="65">
        <v>0.54899999999999993</v>
      </c>
      <c r="G51" s="65">
        <v>0.68879999999999997</v>
      </c>
      <c r="H51" s="65">
        <v>18.428800000000003</v>
      </c>
      <c r="I51" s="65">
        <v>0.75439999999999996</v>
      </c>
      <c r="J51" s="65">
        <f t="shared" si="0"/>
        <v>-0.95906407362389301</v>
      </c>
      <c r="K51" s="73">
        <f t="shared" ref="K51" si="10">(I51-H51)*100</f>
        <v>-1767.4400000000003</v>
      </c>
      <c r="L51" s="65">
        <f t="shared" si="2"/>
        <v>8.6718524920772033E-2</v>
      </c>
      <c r="M51" s="73">
        <f t="shared" ref="M51" si="11">(I51-E51)*100</f>
        <v>6.0199999999999925</v>
      </c>
      <c r="N51" s="65"/>
    </row>
    <row r="52" spans="2:14" x14ac:dyDescent="0.25">
      <c r="B52" s="269"/>
      <c r="C52" s="278"/>
      <c r="D52" s="15" t="s">
        <v>44</v>
      </c>
      <c r="E52" s="18">
        <v>0.75</v>
      </c>
      <c r="F52" s="18">
        <v>0.65239999999999998</v>
      </c>
      <c r="G52" s="18">
        <v>0.76670000000000005</v>
      </c>
      <c r="H52" s="18">
        <v>0.79319999999999991</v>
      </c>
      <c r="I52" s="18">
        <v>0.7923</v>
      </c>
      <c r="J52" s="17">
        <f t="shared" si="0"/>
        <v>-1.1346444780634402E-3</v>
      </c>
      <c r="K52" s="44">
        <f>(I52-H52)*100</f>
        <v>-8.9999999999990088E-2</v>
      </c>
      <c r="L52" s="17">
        <f t="shared" si="2"/>
        <v>5.6400000000000006E-2</v>
      </c>
      <c r="M52" s="44">
        <f>(I52-E52)*100</f>
        <v>4.2300000000000004</v>
      </c>
      <c r="N52" s="18"/>
    </row>
    <row r="53" spans="2:14" x14ac:dyDescent="0.25">
      <c r="B53" s="269"/>
      <c r="C53" s="278"/>
      <c r="D53" s="19" t="s">
        <v>45</v>
      </c>
      <c r="E53" s="68">
        <v>0.64760000000000006</v>
      </c>
      <c r="F53" s="68">
        <v>0.41299999999999998</v>
      </c>
      <c r="G53" s="68">
        <v>0.63939999999999997</v>
      </c>
      <c r="H53" s="68">
        <v>0.6966</v>
      </c>
      <c r="I53" s="68">
        <v>0.70640000000000003</v>
      </c>
      <c r="J53" s="67">
        <f t="shared" si="0"/>
        <v>1.4068331897789221E-2</v>
      </c>
      <c r="K53" s="45">
        <f t="shared" ref="K53:K61" si="12">(I53-H53)*100</f>
        <v>0.98000000000000309</v>
      </c>
      <c r="L53" s="67">
        <f t="shared" si="2"/>
        <v>9.0796788140827589E-2</v>
      </c>
      <c r="M53" s="45">
        <f t="shared" ref="M53:M61" si="13">(I53-E53)*100</f>
        <v>5.8799999999999963</v>
      </c>
      <c r="N53" s="68"/>
    </row>
    <row r="54" spans="2:14" x14ac:dyDescent="0.25">
      <c r="B54" s="269"/>
      <c r="C54" s="278"/>
      <c r="D54" s="19" t="s">
        <v>46</v>
      </c>
      <c r="E54" s="68">
        <v>0.60489999999999999</v>
      </c>
      <c r="F54" s="68">
        <v>0.50350000000000006</v>
      </c>
      <c r="G54" s="68">
        <v>0.50549999999999995</v>
      </c>
      <c r="H54" s="68">
        <v>0.502</v>
      </c>
      <c r="I54" s="68">
        <v>0.64379999999999993</v>
      </c>
      <c r="J54" s="67">
        <f t="shared" si="0"/>
        <v>0.28247011952191214</v>
      </c>
      <c r="K54" s="45">
        <f t="shared" si="12"/>
        <v>14.179999999999993</v>
      </c>
      <c r="L54" s="67">
        <f t="shared" si="2"/>
        <v>6.4308150107455608E-2</v>
      </c>
      <c r="M54" s="45">
        <f t="shared" si="13"/>
        <v>3.8899999999999935</v>
      </c>
      <c r="N54" s="68"/>
    </row>
    <row r="55" spans="2:14" x14ac:dyDescent="0.25">
      <c r="B55" s="269"/>
      <c r="C55" s="278"/>
      <c r="D55" s="19" t="s">
        <v>47</v>
      </c>
      <c r="E55" s="68">
        <v>0.55259999999999998</v>
      </c>
      <c r="F55" s="68">
        <v>0.36749999999999999</v>
      </c>
      <c r="G55" s="68">
        <v>0.54430000000000001</v>
      </c>
      <c r="H55" s="68">
        <v>0.52170000000000005</v>
      </c>
      <c r="I55" s="68">
        <v>0.63280000000000003</v>
      </c>
      <c r="J55" s="67">
        <f t="shared" si="0"/>
        <v>0.21295763848955329</v>
      </c>
      <c r="K55" s="45">
        <f t="shared" si="12"/>
        <v>11.109999999999998</v>
      </c>
      <c r="L55" s="67">
        <f t="shared" si="2"/>
        <v>0.14513210278682598</v>
      </c>
      <c r="M55" s="45">
        <f t="shared" si="13"/>
        <v>8.0200000000000049</v>
      </c>
      <c r="N55" s="68"/>
    </row>
    <row r="56" spans="2:14" x14ac:dyDescent="0.25">
      <c r="B56" s="269"/>
      <c r="C56" s="278"/>
      <c r="D56" s="19" t="s">
        <v>48</v>
      </c>
      <c r="E56" s="68">
        <v>0.73010000000000008</v>
      </c>
      <c r="F56" s="68">
        <v>0.60299999999999998</v>
      </c>
      <c r="G56" s="68">
        <v>0.69769999999999999</v>
      </c>
      <c r="H56" s="68">
        <v>0.75659999999999994</v>
      </c>
      <c r="I56" s="68">
        <v>0.80830000000000002</v>
      </c>
      <c r="J56" s="67">
        <f t="shared" si="0"/>
        <v>6.8332011630980904E-2</v>
      </c>
      <c r="K56" s="45">
        <f t="shared" si="12"/>
        <v>5.1700000000000079</v>
      </c>
      <c r="L56" s="67">
        <f t="shared" si="2"/>
        <v>0.10710861525818371</v>
      </c>
      <c r="M56" s="45">
        <f t="shared" si="13"/>
        <v>7.8199999999999932</v>
      </c>
      <c r="N56" s="68"/>
    </row>
    <row r="57" spans="2:14" x14ac:dyDescent="0.25">
      <c r="B57" s="269"/>
      <c r="C57" s="278"/>
      <c r="D57" s="19" t="s">
        <v>49</v>
      </c>
      <c r="E57" s="68">
        <v>0.45679999999999998</v>
      </c>
      <c r="F57" s="68">
        <v>0.51200000000000001</v>
      </c>
      <c r="G57" s="68">
        <v>0.5514</v>
      </c>
      <c r="H57" s="68">
        <v>0.53320000000000001</v>
      </c>
      <c r="I57" s="68">
        <v>0.56189999999999996</v>
      </c>
      <c r="J57" s="67">
        <f t="shared" si="0"/>
        <v>5.382595648912214E-2</v>
      </c>
      <c r="K57" s="45">
        <f t="shared" si="12"/>
        <v>2.8699999999999948</v>
      </c>
      <c r="L57" s="67">
        <f t="shared" si="2"/>
        <v>0.23007880910682998</v>
      </c>
      <c r="M57" s="45">
        <f t="shared" si="13"/>
        <v>10.509999999999998</v>
      </c>
      <c r="N57" s="68"/>
    </row>
    <row r="58" spans="2:14" x14ac:dyDescent="0.25">
      <c r="B58" s="269"/>
      <c r="C58" s="278"/>
      <c r="D58" s="19" t="s">
        <v>50</v>
      </c>
      <c r="E58" s="68">
        <v>0.71939999999999993</v>
      </c>
      <c r="F58" s="68">
        <v>0.85939999999999994</v>
      </c>
      <c r="G58" s="68">
        <v>0.74739999999999995</v>
      </c>
      <c r="H58" s="68">
        <v>0.87129999999999996</v>
      </c>
      <c r="I58" s="68">
        <v>0.86329999999999996</v>
      </c>
      <c r="J58" s="67">
        <f t="shared" si="0"/>
        <v>-9.1816825433260751E-3</v>
      </c>
      <c r="K58" s="45">
        <f t="shared" si="12"/>
        <v>-0.80000000000000071</v>
      </c>
      <c r="L58" s="67">
        <f t="shared" si="2"/>
        <v>0.20002780094523209</v>
      </c>
      <c r="M58" s="45">
        <f t="shared" si="13"/>
        <v>14.390000000000002</v>
      </c>
      <c r="N58" s="68"/>
    </row>
    <row r="59" spans="2:14" x14ac:dyDescent="0.25">
      <c r="B59" s="269"/>
      <c r="C59" s="278"/>
      <c r="D59" s="19" t="s">
        <v>51</v>
      </c>
      <c r="E59" s="68">
        <v>0.44890000000000002</v>
      </c>
      <c r="F59" s="68">
        <v>0.48560000000000003</v>
      </c>
      <c r="G59" s="68">
        <v>0.498</v>
      </c>
      <c r="H59" s="68">
        <v>0.48670000000000002</v>
      </c>
      <c r="I59" s="68">
        <v>0.57379999999999998</v>
      </c>
      <c r="J59" s="67">
        <f t="shared" si="0"/>
        <v>0.17896034518183668</v>
      </c>
      <c r="K59" s="45">
        <f t="shared" si="12"/>
        <v>8.7099999999999955</v>
      </c>
      <c r="L59" s="67">
        <f t="shared" si="2"/>
        <v>0.27823568723546432</v>
      </c>
      <c r="M59" s="45">
        <f t="shared" si="13"/>
        <v>12.489999999999995</v>
      </c>
      <c r="N59" s="68"/>
    </row>
    <row r="60" spans="2:14" x14ac:dyDescent="0.25">
      <c r="B60" s="269"/>
      <c r="C60" s="278"/>
      <c r="D60" s="19" t="s">
        <v>52</v>
      </c>
      <c r="E60" s="22">
        <v>0.79400000000000004</v>
      </c>
      <c r="F60" s="22">
        <v>0.5484</v>
      </c>
      <c r="G60" s="22">
        <v>0.70709999999999995</v>
      </c>
      <c r="H60" s="22">
        <v>0.78359999999999996</v>
      </c>
      <c r="I60" s="22">
        <v>0.75800000000000001</v>
      </c>
      <c r="J60" s="21">
        <f t="shared" si="0"/>
        <v>-3.2669729453802865E-2</v>
      </c>
      <c r="K60" s="45">
        <f t="shared" si="12"/>
        <v>-2.5599999999999956</v>
      </c>
      <c r="L60" s="21">
        <f t="shared" si="2"/>
        <v>-4.534005037783384E-2</v>
      </c>
      <c r="M60" s="45">
        <f t="shared" si="13"/>
        <v>-3.6000000000000032</v>
      </c>
      <c r="N60" s="22"/>
    </row>
    <row r="61" spans="2:14" x14ac:dyDescent="0.25">
      <c r="B61" s="269"/>
      <c r="C61" s="279"/>
      <c r="D61" s="23" t="s">
        <v>53</v>
      </c>
      <c r="E61" s="46">
        <v>0.45450000000000002</v>
      </c>
      <c r="F61" s="46">
        <v>0.43780000000000002</v>
      </c>
      <c r="G61" s="46">
        <v>0.4904</v>
      </c>
      <c r="H61" s="46">
        <v>0.56479999999999997</v>
      </c>
      <c r="I61" s="46">
        <v>0.64069999999999994</v>
      </c>
      <c r="J61" s="25">
        <f t="shared" si="0"/>
        <v>0.134383852691218</v>
      </c>
      <c r="K61" s="78">
        <f t="shared" si="12"/>
        <v>7.5899999999999963</v>
      </c>
      <c r="L61" s="25">
        <f t="shared" si="2"/>
        <v>0.40968096809680943</v>
      </c>
      <c r="M61" s="78">
        <f t="shared" si="13"/>
        <v>18.61999999999999</v>
      </c>
      <c r="N61" s="46"/>
    </row>
    <row r="62" spans="2:14" x14ac:dyDescent="0.25">
      <c r="B62" s="269"/>
      <c r="C62" s="280" t="s">
        <v>54</v>
      </c>
      <c r="D62" s="63" t="s">
        <v>43</v>
      </c>
      <c r="E62" s="64">
        <v>132550</v>
      </c>
      <c r="F62" s="64">
        <v>108506</v>
      </c>
      <c r="G62" s="64">
        <v>124412</v>
      </c>
      <c r="H62" s="64">
        <v>380751</v>
      </c>
      <c r="I62" s="64">
        <v>127349</v>
      </c>
      <c r="J62" s="65">
        <f t="shared" si="0"/>
        <v>-0.66553206688885913</v>
      </c>
      <c r="K62" s="64">
        <f t="shared" ref="K62:K63" si="14">I62-H62</f>
        <v>-253402</v>
      </c>
      <c r="L62" s="65">
        <f t="shared" si="2"/>
        <v>-3.9238023387401011E-2</v>
      </c>
      <c r="M62" s="64">
        <f t="shared" ref="M62:M63" si="15">I62-E62</f>
        <v>-5201</v>
      </c>
      <c r="N62" s="65">
        <f t="shared" ref="N62:N63" si="16">I62/$I$62</f>
        <v>1</v>
      </c>
    </row>
    <row r="63" spans="2:14" x14ac:dyDescent="0.25">
      <c r="B63" s="269"/>
      <c r="C63" s="281"/>
      <c r="D63" s="26" t="s">
        <v>44</v>
      </c>
      <c r="E63" s="27">
        <v>47140</v>
      </c>
      <c r="F63" s="27">
        <v>38935</v>
      </c>
      <c r="G63" s="27">
        <v>44073</v>
      </c>
      <c r="H63" s="27">
        <v>46343</v>
      </c>
      <c r="I63" s="27">
        <v>46333</v>
      </c>
      <c r="J63" s="36">
        <f t="shared" si="0"/>
        <v>-2.1578231879681997E-4</v>
      </c>
      <c r="K63" s="27">
        <f t="shared" si="14"/>
        <v>-10</v>
      </c>
      <c r="L63" s="36">
        <f t="shared" si="2"/>
        <v>-1.7119219346627079E-2</v>
      </c>
      <c r="M63" s="27">
        <f t="shared" si="15"/>
        <v>-807</v>
      </c>
      <c r="N63" s="38">
        <f t="shared" si="16"/>
        <v>0.36382696369818374</v>
      </c>
    </row>
    <row r="64" spans="2:14" x14ac:dyDescent="0.25">
      <c r="B64" s="269"/>
      <c r="C64" s="281"/>
      <c r="D64" s="4" t="s">
        <v>45</v>
      </c>
      <c r="E64" s="29">
        <v>41020</v>
      </c>
      <c r="F64" s="29">
        <v>34133</v>
      </c>
      <c r="G64" s="29">
        <v>39030</v>
      </c>
      <c r="H64" s="29">
        <v>38275</v>
      </c>
      <c r="I64" s="29">
        <v>38115</v>
      </c>
      <c r="J64" s="74">
        <f>I64/H64-1</f>
        <v>-4.1802743305029422E-3</v>
      </c>
      <c r="K64" s="29">
        <f>I64-H64</f>
        <v>-160</v>
      </c>
      <c r="L64" s="74">
        <f>I64/E64-1</f>
        <v>-7.0819112627986347E-2</v>
      </c>
      <c r="M64" s="29">
        <f>I64-E64</f>
        <v>-2905</v>
      </c>
      <c r="N64" s="75">
        <f>I64/$I$62</f>
        <v>0.29929563640075696</v>
      </c>
    </row>
    <row r="65" spans="2:14" x14ac:dyDescent="0.25">
      <c r="B65" s="269"/>
      <c r="C65" s="281"/>
      <c r="D65" s="4" t="s">
        <v>46</v>
      </c>
      <c r="E65" s="29">
        <v>1127</v>
      </c>
      <c r="F65" s="29">
        <v>802</v>
      </c>
      <c r="G65" s="29">
        <v>898</v>
      </c>
      <c r="H65" s="29">
        <v>912</v>
      </c>
      <c r="I65" s="29">
        <v>916</v>
      </c>
      <c r="J65" s="74">
        <f t="shared" ref="J65:J72" si="17">I65/H65-1</f>
        <v>4.3859649122806044E-3</v>
      </c>
      <c r="K65" s="29">
        <f t="shared" ref="K65:K72" si="18">I65-H65</f>
        <v>4</v>
      </c>
      <c r="L65" s="74">
        <f t="shared" ref="L65:L72" si="19">I65/E65-1</f>
        <v>-0.18722271517302569</v>
      </c>
      <c r="M65" s="29">
        <f t="shared" ref="M65:M72" si="20">I65-E65</f>
        <v>-211</v>
      </c>
      <c r="N65" s="75">
        <f t="shared" ref="N65:N72" si="21">I65/$I$62</f>
        <v>7.1928322955029092E-3</v>
      </c>
    </row>
    <row r="66" spans="2:14" x14ac:dyDescent="0.25">
      <c r="B66" s="269"/>
      <c r="C66" s="281"/>
      <c r="D66" s="4" t="s">
        <v>47</v>
      </c>
      <c r="E66" s="29">
        <v>4070</v>
      </c>
      <c r="F66" s="29">
        <v>4276</v>
      </c>
      <c r="G66" s="29">
        <v>4562</v>
      </c>
      <c r="H66" s="29">
        <v>4276</v>
      </c>
      <c r="I66" s="29">
        <v>4306</v>
      </c>
      <c r="J66" s="74">
        <f t="shared" si="17"/>
        <v>7.0159027128158247E-3</v>
      </c>
      <c r="K66" s="29">
        <f t="shared" si="18"/>
        <v>30</v>
      </c>
      <c r="L66" s="74">
        <f t="shared" si="19"/>
        <v>5.7985257985257999E-2</v>
      </c>
      <c r="M66" s="29">
        <f t="shared" si="20"/>
        <v>236</v>
      </c>
      <c r="N66" s="75">
        <f t="shared" si="21"/>
        <v>3.3812593738466734E-2</v>
      </c>
    </row>
    <row r="67" spans="2:14" x14ac:dyDescent="0.25">
      <c r="B67" s="269"/>
      <c r="C67" s="281"/>
      <c r="D67" s="4" t="s">
        <v>48</v>
      </c>
      <c r="E67" s="29">
        <v>21508</v>
      </c>
      <c r="F67" s="29">
        <v>15588</v>
      </c>
      <c r="G67" s="29">
        <v>18073</v>
      </c>
      <c r="H67" s="29">
        <v>19434</v>
      </c>
      <c r="I67" s="29">
        <v>20174</v>
      </c>
      <c r="J67" s="74">
        <f t="shared" si="17"/>
        <v>3.8077595965833044E-2</v>
      </c>
      <c r="K67" s="29">
        <f t="shared" si="18"/>
        <v>740</v>
      </c>
      <c r="L67" s="74">
        <f t="shared" si="19"/>
        <v>-6.202343314115677E-2</v>
      </c>
      <c r="M67" s="29">
        <f t="shared" si="20"/>
        <v>-1334</v>
      </c>
      <c r="N67" s="75">
        <f t="shared" si="21"/>
        <v>0.15841506411514814</v>
      </c>
    </row>
    <row r="68" spans="2:14" x14ac:dyDescent="0.25">
      <c r="B68" s="269"/>
      <c r="C68" s="281"/>
      <c r="D68" s="4" t="s">
        <v>49</v>
      </c>
      <c r="E68" s="29">
        <v>584</v>
      </c>
      <c r="F68" s="29">
        <v>625</v>
      </c>
      <c r="G68" s="29">
        <v>663</v>
      </c>
      <c r="H68" s="29">
        <v>663</v>
      </c>
      <c r="I68" s="29">
        <v>673</v>
      </c>
      <c r="J68" s="74">
        <f t="shared" si="17"/>
        <v>1.5082956259426794E-2</v>
      </c>
      <c r="K68" s="29">
        <f t="shared" si="18"/>
        <v>10</v>
      </c>
      <c r="L68" s="74">
        <f t="shared" si="19"/>
        <v>0.15239726027397271</v>
      </c>
      <c r="M68" s="29">
        <f t="shared" si="20"/>
        <v>89</v>
      </c>
      <c r="N68" s="75">
        <f t="shared" si="21"/>
        <v>5.2846901035736443E-3</v>
      </c>
    </row>
    <row r="69" spans="2:14" x14ac:dyDescent="0.25">
      <c r="B69" s="269"/>
      <c r="C69" s="281"/>
      <c r="D69" s="4" t="s">
        <v>50</v>
      </c>
      <c r="E69" s="29">
        <v>4121</v>
      </c>
      <c r="F69" s="29">
        <v>3470</v>
      </c>
      <c r="G69" s="29">
        <v>4791</v>
      </c>
      <c r="H69" s="29">
        <v>4791</v>
      </c>
      <c r="I69" s="29">
        <v>4797</v>
      </c>
      <c r="J69" s="74">
        <f t="shared" si="17"/>
        <v>1.2523481527864089E-3</v>
      </c>
      <c r="K69" s="29">
        <f t="shared" si="18"/>
        <v>6</v>
      </c>
      <c r="L69" s="74">
        <f t="shared" si="19"/>
        <v>0.16403785488959</v>
      </c>
      <c r="M69" s="29">
        <f t="shared" si="20"/>
        <v>676</v>
      </c>
      <c r="N69" s="75">
        <f t="shared" si="21"/>
        <v>3.7668140307344382E-2</v>
      </c>
    </row>
    <row r="70" spans="2:14" x14ac:dyDescent="0.25">
      <c r="B70" s="269"/>
      <c r="C70" s="281"/>
      <c r="D70" s="4" t="s">
        <v>51</v>
      </c>
      <c r="E70" s="29">
        <v>2708</v>
      </c>
      <c r="F70" s="29">
        <v>2485</v>
      </c>
      <c r="G70" s="29">
        <v>2826</v>
      </c>
      <c r="H70" s="29">
        <v>2750</v>
      </c>
      <c r="I70" s="29">
        <v>2507</v>
      </c>
      <c r="J70" s="74">
        <f t="shared" si="17"/>
        <v>-8.8363636363636311E-2</v>
      </c>
      <c r="K70" s="29">
        <f t="shared" si="18"/>
        <v>-243</v>
      </c>
      <c r="L70" s="74">
        <f t="shared" si="19"/>
        <v>-7.4224519940915834E-2</v>
      </c>
      <c r="M70" s="29">
        <f t="shared" si="20"/>
        <v>-201</v>
      </c>
      <c r="N70" s="75">
        <f t="shared" si="21"/>
        <v>1.968605956858711E-2</v>
      </c>
    </row>
    <row r="71" spans="2:14" x14ac:dyDescent="0.25">
      <c r="B71" s="269"/>
      <c r="C71" s="281"/>
      <c r="D71" s="4" t="s">
        <v>52</v>
      </c>
      <c r="E71" s="29">
        <v>6890</v>
      </c>
      <c r="F71" s="29">
        <v>5411</v>
      </c>
      <c r="G71" s="29">
        <v>6415</v>
      </c>
      <c r="H71" s="29">
        <v>6415</v>
      </c>
      <c r="I71" s="29">
        <v>6415</v>
      </c>
      <c r="J71" s="40">
        <f t="shared" si="17"/>
        <v>0</v>
      </c>
      <c r="K71" s="29">
        <f t="shared" si="18"/>
        <v>0</v>
      </c>
      <c r="L71" s="40">
        <f t="shared" si="19"/>
        <v>-6.8940493468795383E-2</v>
      </c>
      <c r="M71" s="29">
        <f t="shared" si="20"/>
        <v>-475</v>
      </c>
      <c r="N71" s="42">
        <f t="shared" si="21"/>
        <v>5.0373383379531837E-2</v>
      </c>
    </row>
    <row r="72" spans="2:14" x14ac:dyDescent="0.25">
      <c r="B72" s="270"/>
      <c r="C72" s="282"/>
      <c r="D72" s="32" t="s">
        <v>53</v>
      </c>
      <c r="E72" s="71">
        <v>3382</v>
      </c>
      <c r="F72" s="71">
        <v>2781</v>
      </c>
      <c r="G72" s="71">
        <v>3081</v>
      </c>
      <c r="H72" s="71">
        <v>3058</v>
      </c>
      <c r="I72" s="71">
        <v>3113</v>
      </c>
      <c r="J72" s="61">
        <f t="shared" si="17"/>
        <v>1.7985611510791477E-2</v>
      </c>
      <c r="K72" s="71">
        <f t="shared" si="18"/>
        <v>55</v>
      </c>
      <c r="L72" s="61">
        <f t="shared" si="19"/>
        <v>-7.953873447664106E-2</v>
      </c>
      <c r="M72" s="71">
        <f t="shared" si="20"/>
        <v>-269</v>
      </c>
      <c r="N72" s="55">
        <f t="shared" si="21"/>
        <v>2.4444636392904538E-2</v>
      </c>
    </row>
    <row r="73" spans="2:14" ht="7.5" customHeight="1" x14ac:dyDescent="0.25">
      <c r="B73" s="264"/>
      <c r="C73" s="264"/>
      <c r="D73" s="264"/>
      <c r="E73" s="264"/>
      <c r="F73" s="264"/>
      <c r="G73" s="264"/>
      <c r="H73" s="264"/>
      <c r="I73" s="264"/>
      <c r="J73" s="264"/>
      <c r="K73" s="264"/>
      <c r="L73" s="264"/>
      <c r="M73" s="264"/>
      <c r="N73" s="47"/>
    </row>
    <row r="74" spans="2:14" x14ac:dyDescent="0.25">
      <c r="B74" s="266" t="s">
        <v>55</v>
      </c>
      <c r="C74" s="266"/>
      <c r="D74" s="266"/>
      <c r="E74" s="266"/>
      <c r="F74" s="266"/>
      <c r="G74" s="266"/>
      <c r="H74" s="266"/>
      <c r="I74" s="266"/>
      <c r="J74" s="266"/>
      <c r="K74" s="266"/>
      <c r="L74" s="266"/>
      <c r="M74" s="266"/>
    </row>
    <row r="76" spans="2:14" x14ac:dyDescent="0.25">
      <c r="B76" s="56"/>
    </row>
    <row r="77" spans="2:14" ht="21.75" customHeight="1" thickBot="1" x14ac:dyDescent="0.3">
      <c r="B77" s="267" t="s">
        <v>56</v>
      </c>
      <c r="C77" s="267"/>
      <c r="D77" s="267"/>
      <c r="E77" s="267"/>
      <c r="F77" s="267"/>
      <c r="G77" s="267"/>
      <c r="H77" s="267"/>
      <c r="I77" s="267"/>
      <c r="J77" s="267"/>
      <c r="K77" s="267"/>
      <c r="L77" s="267"/>
      <c r="M77" s="267"/>
      <c r="N77" s="12"/>
    </row>
    <row r="78" spans="2:14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</row>
    <row r="79" spans="2:14" ht="75" x14ac:dyDescent="0.25">
      <c r="B79" s="4"/>
      <c r="C79" s="4"/>
      <c r="D79" s="4"/>
      <c r="E79" s="13" t="s">
        <v>224</v>
      </c>
      <c r="F79" s="13" t="s">
        <v>225</v>
      </c>
      <c r="G79" s="13" t="s">
        <v>226</v>
      </c>
      <c r="H79" s="13" t="s">
        <v>227</v>
      </c>
      <c r="I79" s="13" t="s">
        <v>228</v>
      </c>
      <c r="J79" s="14" t="str">
        <f>CONCATENATE("var. ",RIGHT(I79,2),"/",RIGHT(H79,2))</f>
        <v>var. 24/23</v>
      </c>
      <c r="K79" s="14" t="str">
        <f>CONCATENATE("dif. ",RIGHT(I79,2),"/",RIGHT(H79,2))</f>
        <v>dif. 24/23</v>
      </c>
      <c r="L79" s="14" t="str">
        <f>CONCATENATE("var. ",RIGHT(I79,2),"/",RIGHT(E79,2))</f>
        <v>var. 24/19</v>
      </c>
      <c r="M79" s="14" t="str">
        <f>CONCATENATE("dif. ",RIGHT(I79,2),"/",RIGHT(E79,2))</f>
        <v>dif. 24/19</v>
      </c>
      <c r="N79" s="14" t="str">
        <f>CONCATENATE("cuota ",I79)</f>
        <v>cuota acumulado a septiembre 2024</v>
      </c>
    </row>
    <row r="80" spans="2:14" ht="15" customHeight="1" x14ac:dyDescent="0.25">
      <c r="B80" s="268" t="s">
        <v>42</v>
      </c>
      <c r="C80" s="271" t="s">
        <v>8</v>
      </c>
      <c r="D80" s="63" t="s">
        <v>43</v>
      </c>
      <c r="E80" s="64">
        <v>3620829</v>
      </c>
      <c r="F80" s="64">
        <v>1311969</v>
      </c>
      <c r="G80" s="64">
        <v>3492085</v>
      </c>
      <c r="H80" s="64">
        <v>3849133</v>
      </c>
      <c r="I80" s="64">
        <v>4095618</v>
      </c>
      <c r="J80" s="65">
        <f t="shared" ref="J80:J81" si="22">I80/H80-1</f>
        <v>6.4036498608907477E-2</v>
      </c>
      <c r="K80" s="64">
        <f t="shared" ref="K80:K81" si="23">I80-H80</f>
        <v>246485</v>
      </c>
      <c r="L80" s="65">
        <f t="shared" ref="L80:L81" si="24">I80/E80-1</f>
        <v>0.13112715347783621</v>
      </c>
      <c r="M80" s="64">
        <f t="shared" ref="M80:M81" si="25">I80-E80</f>
        <v>474789</v>
      </c>
      <c r="N80" s="65">
        <f t="shared" ref="N80:N81" si="26">I80/$I$80</f>
        <v>1</v>
      </c>
    </row>
    <row r="81" spans="2:15" ht="15" customHeight="1" x14ac:dyDescent="0.25">
      <c r="B81" s="269"/>
      <c r="C81" s="272"/>
      <c r="D81" s="15" t="s">
        <v>44</v>
      </c>
      <c r="E81" s="16">
        <v>1326830</v>
      </c>
      <c r="F81" s="16">
        <v>505565</v>
      </c>
      <c r="G81" s="16">
        <v>1298122</v>
      </c>
      <c r="H81" s="16">
        <v>1400057</v>
      </c>
      <c r="I81" s="16">
        <v>1449683</v>
      </c>
      <c r="J81" s="18">
        <f t="shared" si="22"/>
        <v>3.5445699710797474E-2</v>
      </c>
      <c r="K81" s="16">
        <f t="shared" si="23"/>
        <v>49626</v>
      </c>
      <c r="L81" s="18">
        <f t="shared" si="24"/>
        <v>9.2591364379762231E-2</v>
      </c>
      <c r="M81" s="16">
        <f t="shared" si="25"/>
        <v>122853</v>
      </c>
      <c r="N81" s="18">
        <f t="shared" si="26"/>
        <v>0.35395952454550206</v>
      </c>
      <c r="O81" s="79"/>
    </row>
    <row r="82" spans="2:15" x14ac:dyDescent="0.25">
      <c r="B82" s="269"/>
      <c r="C82" s="272"/>
      <c r="D82" s="19" t="s">
        <v>45</v>
      </c>
      <c r="E82" s="20">
        <v>972864</v>
      </c>
      <c r="F82" s="20">
        <v>235520</v>
      </c>
      <c r="G82" s="20">
        <v>914043</v>
      </c>
      <c r="H82" s="20">
        <v>974839</v>
      </c>
      <c r="I82" s="20">
        <v>1033377</v>
      </c>
      <c r="J82" s="68">
        <f>I82/H82-1</f>
        <v>6.0048890124420495E-2</v>
      </c>
      <c r="K82" s="20">
        <f>I82-H82</f>
        <v>58538</v>
      </c>
      <c r="L82" s="68">
        <f>I82/E82-1</f>
        <v>6.2200883165581144E-2</v>
      </c>
      <c r="M82" s="20">
        <f>I82-E82</f>
        <v>60513</v>
      </c>
      <c r="N82" s="68">
        <f>I82/$I$80</f>
        <v>0.25231283776953806</v>
      </c>
      <c r="O82" s="79"/>
    </row>
    <row r="83" spans="2:15" x14ac:dyDescent="0.25">
      <c r="B83" s="269"/>
      <c r="C83" s="272"/>
      <c r="D83" s="19" t="s">
        <v>46</v>
      </c>
      <c r="E83" s="20">
        <v>33380</v>
      </c>
      <c r="F83" s="20">
        <v>11501</v>
      </c>
      <c r="G83" s="20">
        <v>25651</v>
      </c>
      <c r="H83" s="20">
        <v>37060</v>
      </c>
      <c r="I83" s="20">
        <v>32035</v>
      </c>
      <c r="J83" s="68">
        <f t="shared" ref="J83:J136" si="27">I83/H83-1</f>
        <v>-0.13559093362115493</v>
      </c>
      <c r="K83" s="20">
        <f t="shared" ref="K83:K112" si="28">I83-H83</f>
        <v>-5025</v>
      </c>
      <c r="L83" s="68">
        <f t="shared" ref="L83:L136" si="29">I83/E83-1</f>
        <v>-4.0293588975434447E-2</v>
      </c>
      <c r="M83" s="20">
        <f t="shared" ref="M83:M112" si="30">I83-E83</f>
        <v>-1345</v>
      </c>
      <c r="N83" s="68">
        <f t="shared" ref="N83:N90" si="31">I83/$I$80</f>
        <v>7.8217743939986584E-3</v>
      </c>
      <c r="O83" s="79"/>
    </row>
    <row r="84" spans="2:15" x14ac:dyDescent="0.25">
      <c r="B84" s="269"/>
      <c r="C84" s="272"/>
      <c r="D84" s="19" t="s">
        <v>47</v>
      </c>
      <c r="E84" s="20">
        <v>103641</v>
      </c>
      <c r="F84" s="20">
        <v>34184</v>
      </c>
      <c r="G84" s="20">
        <v>117560</v>
      </c>
      <c r="H84" s="20">
        <v>137595</v>
      </c>
      <c r="I84" s="20">
        <v>175857</v>
      </c>
      <c r="J84" s="68">
        <f t="shared" si="27"/>
        <v>0.27807696500599577</v>
      </c>
      <c r="K84" s="20">
        <f t="shared" si="28"/>
        <v>38262</v>
      </c>
      <c r="L84" s="68">
        <f t="shared" si="29"/>
        <v>0.69678988045271661</v>
      </c>
      <c r="M84" s="20">
        <f t="shared" si="30"/>
        <v>72216</v>
      </c>
      <c r="N84" s="68">
        <f t="shared" si="31"/>
        <v>4.2937842347601757E-2</v>
      </c>
      <c r="O84" s="79"/>
    </row>
    <row r="85" spans="2:15" x14ac:dyDescent="0.25">
      <c r="B85" s="269"/>
      <c r="C85" s="272"/>
      <c r="D85" s="19" t="s">
        <v>48</v>
      </c>
      <c r="E85" s="20">
        <v>596001</v>
      </c>
      <c r="F85" s="20">
        <v>210211</v>
      </c>
      <c r="G85" s="20">
        <v>523202</v>
      </c>
      <c r="H85" s="20">
        <v>598329</v>
      </c>
      <c r="I85" s="20">
        <v>691297</v>
      </c>
      <c r="J85" s="68">
        <f t="shared" si="27"/>
        <v>0.15537939829090686</v>
      </c>
      <c r="K85" s="20">
        <f t="shared" si="28"/>
        <v>92968</v>
      </c>
      <c r="L85" s="68">
        <f t="shared" si="29"/>
        <v>0.15989234917391082</v>
      </c>
      <c r="M85" s="20">
        <f t="shared" si="30"/>
        <v>95296</v>
      </c>
      <c r="N85" s="68">
        <f t="shared" si="31"/>
        <v>0.16878942323234247</v>
      </c>
      <c r="O85" s="79"/>
    </row>
    <row r="86" spans="2:15" x14ac:dyDescent="0.25">
      <c r="B86" s="269"/>
      <c r="C86" s="272"/>
      <c r="D86" s="19" t="s">
        <v>49</v>
      </c>
      <c r="E86" s="20">
        <v>39423</v>
      </c>
      <c r="F86" s="20">
        <v>21073</v>
      </c>
      <c r="G86" s="20">
        <v>37456</v>
      </c>
      <c r="H86" s="20">
        <v>44189</v>
      </c>
      <c r="I86" s="20">
        <v>41777</v>
      </c>
      <c r="J86" s="68">
        <f t="shared" si="27"/>
        <v>-5.4583719930299424E-2</v>
      </c>
      <c r="K86" s="20">
        <f t="shared" si="28"/>
        <v>-2412</v>
      </c>
      <c r="L86" s="68">
        <f t="shared" si="29"/>
        <v>5.9711336022119088E-2</v>
      </c>
      <c r="M86" s="20">
        <f t="shared" si="30"/>
        <v>2354</v>
      </c>
      <c r="N86" s="68">
        <f t="shared" si="31"/>
        <v>1.0200414198785141E-2</v>
      </c>
      <c r="O86" s="79"/>
    </row>
    <row r="87" spans="2:15" x14ac:dyDescent="0.25">
      <c r="B87" s="269"/>
      <c r="C87" s="272"/>
      <c r="D87" s="19" t="s">
        <v>50</v>
      </c>
      <c r="E87" s="20">
        <v>107268</v>
      </c>
      <c r="F87" s="20">
        <v>69853</v>
      </c>
      <c r="G87" s="20">
        <v>146094</v>
      </c>
      <c r="H87" s="20">
        <v>187734</v>
      </c>
      <c r="I87" s="20">
        <v>181355</v>
      </c>
      <c r="J87" s="68">
        <f t="shared" si="27"/>
        <v>-3.3978927631649003E-2</v>
      </c>
      <c r="K87" s="20">
        <f t="shared" si="28"/>
        <v>-6379</v>
      </c>
      <c r="L87" s="68">
        <f t="shared" si="29"/>
        <v>0.69067196181526636</v>
      </c>
      <c r="M87" s="20">
        <f t="shared" si="30"/>
        <v>74087</v>
      </c>
      <c r="N87" s="68">
        <f t="shared" si="31"/>
        <v>4.4280252699348426E-2</v>
      </c>
      <c r="O87" s="79"/>
    </row>
    <row r="88" spans="2:15" x14ac:dyDescent="0.25">
      <c r="B88" s="269"/>
      <c r="C88" s="272"/>
      <c r="D88" s="19" t="s">
        <v>51</v>
      </c>
      <c r="E88" s="20">
        <v>159130</v>
      </c>
      <c r="F88" s="20">
        <v>103599</v>
      </c>
      <c r="G88" s="20">
        <v>157983</v>
      </c>
      <c r="H88" s="20">
        <v>174312</v>
      </c>
      <c r="I88" s="20">
        <v>181820</v>
      </c>
      <c r="J88" s="68">
        <f t="shared" si="27"/>
        <v>4.307219239065585E-2</v>
      </c>
      <c r="K88" s="20">
        <f t="shared" si="28"/>
        <v>7508</v>
      </c>
      <c r="L88" s="68">
        <f t="shared" si="29"/>
        <v>0.14258782127820013</v>
      </c>
      <c r="M88" s="20">
        <f t="shared" si="30"/>
        <v>22690</v>
      </c>
      <c r="N88" s="68">
        <f t="shared" si="31"/>
        <v>4.4393788678533982E-2</v>
      </c>
      <c r="O88" s="79"/>
    </row>
    <row r="89" spans="2:15" ht="18" customHeight="1" x14ac:dyDescent="0.25">
      <c r="B89" s="269"/>
      <c r="C89" s="272"/>
      <c r="D89" s="19" t="s">
        <v>52</v>
      </c>
      <c r="E89" s="20">
        <v>186886</v>
      </c>
      <c r="F89" s="20">
        <v>77584</v>
      </c>
      <c r="G89" s="20">
        <v>190426</v>
      </c>
      <c r="H89" s="20">
        <v>205238</v>
      </c>
      <c r="I89" s="20">
        <v>213816</v>
      </c>
      <c r="J89" s="22">
        <f t="shared" si="27"/>
        <v>4.1795379023377821E-2</v>
      </c>
      <c r="K89" s="20">
        <f t="shared" si="28"/>
        <v>8578</v>
      </c>
      <c r="L89" s="22">
        <f t="shared" si="29"/>
        <v>0.14409854135676303</v>
      </c>
      <c r="M89" s="20">
        <f t="shared" si="30"/>
        <v>26930</v>
      </c>
      <c r="N89" s="22">
        <f t="shared" si="31"/>
        <v>5.2206040700084826E-2</v>
      </c>
      <c r="O89" s="79"/>
    </row>
    <row r="90" spans="2:15" x14ac:dyDescent="0.25">
      <c r="B90" s="269"/>
      <c r="C90" s="273"/>
      <c r="D90" s="23" t="s">
        <v>53</v>
      </c>
      <c r="E90" s="69">
        <v>95406</v>
      </c>
      <c r="F90" s="69">
        <v>42879</v>
      </c>
      <c r="G90" s="69">
        <v>81548</v>
      </c>
      <c r="H90" s="69">
        <v>89780</v>
      </c>
      <c r="I90" s="69">
        <v>94601</v>
      </c>
      <c r="J90" s="46">
        <f t="shared" si="27"/>
        <v>5.3697928269102357E-2</v>
      </c>
      <c r="K90" s="69">
        <f t="shared" si="28"/>
        <v>4821</v>
      </c>
      <c r="L90" s="46">
        <f t="shared" si="29"/>
        <v>-8.4376244680628432E-3</v>
      </c>
      <c r="M90" s="69">
        <f t="shared" si="30"/>
        <v>-805</v>
      </c>
      <c r="N90" s="46">
        <f t="shared" si="31"/>
        <v>2.309810143426462E-2</v>
      </c>
      <c r="O90" s="79"/>
    </row>
    <row r="91" spans="2:15" x14ac:dyDescent="0.25">
      <c r="B91" s="269"/>
      <c r="C91" s="274" t="s">
        <v>18</v>
      </c>
      <c r="D91" s="63" t="s">
        <v>43</v>
      </c>
      <c r="E91" s="64">
        <v>4330865</v>
      </c>
      <c r="F91" s="64">
        <v>1477278</v>
      </c>
      <c r="G91" s="64">
        <v>4116712</v>
      </c>
      <c r="H91" s="64">
        <v>4555390</v>
      </c>
      <c r="I91" s="64">
        <v>4846999</v>
      </c>
      <c r="J91" s="65">
        <f t="shared" si="27"/>
        <v>6.4014058071866442E-2</v>
      </c>
      <c r="K91" s="64">
        <f t="shared" si="28"/>
        <v>291609</v>
      </c>
      <c r="L91" s="65">
        <f t="shared" si="29"/>
        <v>0.11917573048340224</v>
      </c>
      <c r="M91" s="64">
        <f t="shared" si="30"/>
        <v>516134</v>
      </c>
      <c r="N91" s="65">
        <f t="shared" ref="N91:N92" si="32">I91/$I$91</f>
        <v>1</v>
      </c>
    </row>
    <row r="92" spans="2:15" x14ac:dyDescent="0.25">
      <c r="B92" s="269"/>
      <c r="C92" s="275"/>
      <c r="D92" s="26" t="s">
        <v>44</v>
      </c>
      <c r="E92" s="27">
        <v>1604718</v>
      </c>
      <c r="F92" s="27">
        <v>579611</v>
      </c>
      <c r="G92" s="27">
        <v>1558686</v>
      </c>
      <c r="H92" s="27">
        <v>1686480</v>
      </c>
      <c r="I92" s="27">
        <v>1747927</v>
      </c>
      <c r="J92" s="80">
        <f t="shared" si="27"/>
        <v>3.6435060006640985E-2</v>
      </c>
      <c r="K92" s="27">
        <f t="shared" si="28"/>
        <v>61447</v>
      </c>
      <c r="L92" s="80">
        <f t="shared" si="29"/>
        <v>8.9242471262863665E-2</v>
      </c>
      <c r="M92" s="27">
        <f t="shared" si="30"/>
        <v>143209</v>
      </c>
      <c r="N92" s="38">
        <f t="shared" si="32"/>
        <v>0.36062045814327587</v>
      </c>
    </row>
    <row r="93" spans="2:15" x14ac:dyDescent="0.25">
      <c r="B93" s="269"/>
      <c r="C93" s="275"/>
      <c r="D93" s="4" t="s">
        <v>45</v>
      </c>
      <c r="E93" s="29">
        <v>1188723</v>
      </c>
      <c r="F93" s="29">
        <v>269519</v>
      </c>
      <c r="G93" s="29">
        <v>1092077</v>
      </c>
      <c r="H93" s="29">
        <v>1177799</v>
      </c>
      <c r="I93" s="29">
        <v>1245078</v>
      </c>
      <c r="J93" s="81">
        <f t="shared" si="27"/>
        <v>5.7122649959797878E-2</v>
      </c>
      <c r="K93" s="29">
        <f t="shared" si="28"/>
        <v>67279</v>
      </c>
      <c r="L93" s="81">
        <f t="shared" si="29"/>
        <v>4.7408016838237366E-2</v>
      </c>
      <c r="M93" s="29">
        <f t="shared" si="30"/>
        <v>56355</v>
      </c>
      <c r="N93" s="75">
        <f>I93/$I$91</f>
        <v>0.25687605877368658</v>
      </c>
    </row>
    <row r="94" spans="2:15" x14ac:dyDescent="0.25">
      <c r="B94" s="269"/>
      <c r="C94" s="275"/>
      <c r="D94" s="4" t="s">
        <v>46</v>
      </c>
      <c r="E94" s="29">
        <v>37865</v>
      </c>
      <c r="F94" s="29">
        <v>12698</v>
      </c>
      <c r="G94" s="29">
        <v>28629</v>
      </c>
      <c r="H94" s="29">
        <v>39892</v>
      </c>
      <c r="I94" s="29">
        <v>35375</v>
      </c>
      <c r="J94" s="81">
        <f t="shared" si="27"/>
        <v>-0.11323072295197034</v>
      </c>
      <c r="K94" s="29">
        <f t="shared" si="28"/>
        <v>-4517</v>
      </c>
      <c r="L94" s="81">
        <f t="shared" si="29"/>
        <v>-6.5759936616928583E-2</v>
      </c>
      <c r="M94" s="29">
        <f t="shared" si="30"/>
        <v>-2490</v>
      </c>
      <c r="N94" s="75">
        <f t="shared" ref="N94:N101" si="33">I94/$I$91</f>
        <v>7.2983303689561317E-3</v>
      </c>
    </row>
    <row r="95" spans="2:15" x14ac:dyDescent="0.25">
      <c r="B95" s="269"/>
      <c r="C95" s="275"/>
      <c r="D95" s="4" t="s">
        <v>47</v>
      </c>
      <c r="E95" s="29">
        <v>120888</v>
      </c>
      <c r="F95" s="29">
        <v>40371</v>
      </c>
      <c r="G95" s="29">
        <v>138765</v>
      </c>
      <c r="H95" s="29">
        <v>159652</v>
      </c>
      <c r="I95" s="29">
        <v>203839</v>
      </c>
      <c r="J95" s="81">
        <f t="shared" si="27"/>
        <v>0.27677072632976718</v>
      </c>
      <c r="K95" s="29">
        <f t="shared" si="28"/>
        <v>44187</v>
      </c>
      <c r="L95" s="81">
        <f t="shared" si="29"/>
        <v>0.68618059691615385</v>
      </c>
      <c r="M95" s="29">
        <f t="shared" si="30"/>
        <v>82951</v>
      </c>
      <c r="N95" s="75">
        <f t="shared" si="33"/>
        <v>4.2054681670039541E-2</v>
      </c>
    </row>
    <row r="96" spans="2:15" x14ac:dyDescent="0.25">
      <c r="B96" s="269"/>
      <c r="C96" s="275"/>
      <c r="D96" s="4" t="s">
        <v>48</v>
      </c>
      <c r="E96" s="29">
        <v>708591</v>
      </c>
      <c r="F96" s="29">
        <v>232764</v>
      </c>
      <c r="G96" s="29">
        <v>604155</v>
      </c>
      <c r="H96" s="29">
        <v>699601</v>
      </c>
      <c r="I96" s="29">
        <v>804878</v>
      </c>
      <c r="J96" s="81">
        <f t="shared" si="27"/>
        <v>0.1504814887342929</v>
      </c>
      <c r="K96" s="29">
        <f t="shared" si="28"/>
        <v>105277</v>
      </c>
      <c r="L96" s="81">
        <f t="shared" si="29"/>
        <v>0.13588515801075651</v>
      </c>
      <c r="M96" s="29">
        <f t="shared" si="30"/>
        <v>96287</v>
      </c>
      <c r="N96" s="75">
        <f t="shared" si="33"/>
        <v>0.16605697669836531</v>
      </c>
    </row>
    <row r="97" spans="2:14" x14ac:dyDescent="0.25">
      <c r="B97" s="269"/>
      <c r="C97" s="275"/>
      <c r="D97" s="4" t="s">
        <v>49</v>
      </c>
      <c r="E97" s="29">
        <v>41336</v>
      </c>
      <c r="F97" s="29">
        <v>21851</v>
      </c>
      <c r="G97" s="29">
        <v>39143</v>
      </c>
      <c r="H97" s="29">
        <v>46340</v>
      </c>
      <c r="I97" s="29">
        <v>43855</v>
      </c>
      <c r="J97" s="81">
        <f t="shared" si="27"/>
        <v>-5.3625377643504502E-2</v>
      </c>
      <c r="K97" s="29">
        <f t="shared" si="28"/>
        <v>-2485</v>
      </c>
      <c r="L97" s="81">
        <f t="shared" si="29"/>
        <v>6.0939616798916241E-2</v>
      </c>
      <c r="M97" s="29">
        <f t="shared" si="30"/>
        <v>2519</v>
      </c>
      <c r="N97" s="75">
        <f t="shared" si="33"/>
        <v>9.0478665252458276E-3</v>
      </c>
    </row>
    <row r="98" spans="2:14" x14ac:dyDescent="0.25">
      <c r="B98" s="269"/>
      <c r="C98" s="275"/>
      <c r="D98" s="4" t="s">
        <v>50</v>
      </c>
      <c r="E98" s="29">
        <v>129126</v>
      </c>
      <c r="F98" s="29">
        <v>81129</v>
      </c>
      <c r="G98" s="29">
        <v>171217</v>
      </c>
      <c r="H98" s="29">
        <v>213329</v>
      </c>
      <c r="I98" s="29">
        <v>211792</v>
      </c>
      <c r="J98" s="81">
        <f t="shared" si="27"/>
        <v>-7.2048338481874863E-3</v>
      </c>
      <c r="K98" s="29">
        <f t="shared" si="28"/>
        <v>-1537</v>
      </c>
      <c r="L98" s="81">
        <f t="shared" si="29"/>
        <v>0.64019639731734901</v>
      </c>
      <c r="M98" s="29">
        <f t="shared" si="30"/>
        <v>82666</v>
      </c>
      <c r="N98" s="75">
        <f t="shared" si="33"/>
        <v>4.3695490756239068E-2</v>
      </c>
    </row>
    <row r="99" spans="2:14" x14ac:dyDescent="0.25">
      <c r="B99" s="269"/>
      <c r="C99" s="275"/>
      <c r="D99" s="4" t="s">
        <v>51</v>
      </c>
      <c r="E99" s="29">
        <v>165875</v>
      </c>
      <c r="F99" s="29">
        <v>106775</v>
      </c>
      <c r="G99" s="29">
        <v>165117</v>
      </c>
      <c r="H99" s="29">
        <v>182016</v>
      </c>
      <c r="I99" s="29">
        <v>189705</v>
      </c>
      <c r="J99" s="81">
        <f t="shared" si="27"/>
        <v>4.2243539029535926E-2</v>
      </c>
      <c r="K99" s="29">
        <f t="shared" si="28"/>
        <v>7689</v>
      </c>
      <c r="L99" s="81">
        <f t="shared" si="29"/>
        <v>0.1436623963828183</v>
      </c>
      <c r="M99" s="29">
        <f t="shared" si="30"/>
        <v>23830</v>
      </c>
      <c r="N99" s="75">
        <f t="shared" si="33"/>
        <v>3.9138650534072734E-2</v>
      </c>
    </row>
    <row r="100" spans="2:14" x14ac:dyDescent="0.25">
      <c r="B100" s="269"/>
      <c r="C100" s="275"/>
      <c r="D100" s="4" t="s">
        <v>52</v>
      </c>
      <c r="E100" s="29">
        <v>224428</v>
      </c>
      <c r="F100" s="29">
        <v>86363</v>
      </c>
      <c r="G100" s="29">
        <v>226073</v>
      </c>
      <c r="H100" s="29">
        <v>244622</v>
      </c>
      <c r="I100" s="29">
        <v>256066</v>
      </c>
      <c r="J100" s="31">
        <f t="shared" si="27"/>
        <v>4.6782382614809714E-2</v>
      </c>
      <c r="K100" s="29">
        <f t="shared" si="28"/>
        <v>11444</v>
      </c>
      <c r="L100" s="31">
        <f t="shared" si="29"/>
        <v>0.14097171475929926</v>
      </c>
      <c r="M100" s="29">
        <f t="shared" si="30"/>
        <v>31638</v>
      </c>
      <c r="N100" s="42">
        <f t="shared" si="33"/>
        <v>5.2829802523169489E-2</v>
      </c>
    </row>
    <row r="101" spans="2:14" x14ac:dyDescent="0.25">
      <c r="B101" s="269"/>
      <c r="C101" s="276"/>
      <c r="D101" s="32" t="s">
        <v>53</v>
      </c>
      <c r="E101" s="71">
        <v>109315</v>
      </c>
      <c r="F101" s="71">
        <v>46197</v>
      </c>
      <c r="G101" s="71">
        <v>92850</v>
      </c>
      <c r="H101" s="71">
        <v>105659</v>
      </c>
      <c r="I101" s="71">
        <v>108484</v>
      </c>
      <c r="J101" s="72">
        <f t="shared" si="27"/>
        <v>2.6736955678172247E-2</v>
      </c>
      <c r="K101" s="71">
        <f t="shared" si="28"/>
        <v>2825</v>
      </c>
      <c r="L101" s="72">
        <f t="shared" si="29"/>
        <v>-7.6018844623336745E-3</v>
      </c>
      <c r="M101" s="71">
        <f t="shared" si="30"/>
        <v>-831</v>
      </c>
      <c r="N101" s="55">
        <f t="shared" si="33"/>
        <v>2.2381684006949454E-2</v>
      </c>
    </row>
    <row r="102" spans="2:14" x14ac:dyDescent="0.25">
      <c r="B102" s="269"/>
      <c r="C102" s="271" t="s">
        <v>21</v>
      </c>
      <c r="D102" s="63" t="s">
        <v>43</v>
      </c>
      <c r="E102" s="64">
        <v>25578799</v>
      </c>
      <c r="F102" s="64">
        <v>7178852</v>
      </c>
      <c r="G102" s="64">
        <v>23015665</v>
      </c>
      <c r="H102" s="64">
        <v>25556749</v>
      </c>
      <c r="I102" s="64">
        <v>27044823</v>
      </c>
      <c r="J102" s="65">
        <f t="shared" si="27"/>
        <v>5.8226263442192838E-2</v>
      </c>
      <c r="K102" s="64">
        <f t="shared" si="28"/>
        <v>1488074</v>
      </c>
      <c r="L102" s="65">
        <f t="shared" si="29"/>
        <v>5.7314027918198951E-2</v>
      </c>
      <c r="M102" s="64">
        <f t="shared" si="30"/>
        <v>1466024</v>
      </c>
      <c r="N102" s="65">
        <f t="shared" ref="N102:N103" si="34">I102/$I$102</f>
        <v>1</v>
      </c>
    </row>
    <row r="103" spans="2:14" x14ac:dyDescent="0.25">
      <c r="B103" s="269"/>
      <c r="C103" s="272"/>
      <c r="D103" s="15" t="s">
        <v>44</v>
      </c>
      <c r="E103" s="16">
        <v>9847763</v>
      </c>
      <c r="F103" s="16">
        <v>3053438</v>
      </c>
      <c r="G103" s="16">
        <v>9333775</v>
      </c>
      <c r="H103" s="16">
        <v>10077442</v>
      </c>
      <c r="I103" s="16">
        <v>10350937</v>
      </c>
      <c r="J103" s="18">
        <f t="shared" si="27"/>
        <v>2.7139327619052578E-2</v>
      </c>
      <c r="K103" s="16">
        <f t="shared" si="28"/>
        <v>273495</v>
      </c>
      <c r="L103" s="18">
        <f t="shared" si="29"/>
        <v>5.1095258892806417E-2</v>
      </c>
      <c r="M103" s="16">
        <f t="shared" si="30"/>
        <v>503174</v>
      </c>
      <c r="N103" s="18">
        <f t="shared" si="34"/>
        <v>0.38273265829841074</v>
      </c>
    </row>
    <row r="104" spans="2:14" x14ac:dyDescent="0.25">
      <c r="B104" s="269"/>
      <c r="C104" s="272"/>
      <c r="D104" s="19" t="s">
        <v>45</v>
      </c>
      <c r="E104" s="20">
        <v>7573908</v>
      </c>
      <c r="F104" s="20">
        <v>1499277</v>
      </c>
      <c r="G104" s="20">
        <v>6487078</v>
      </c>
      <c r="H104" s="20">
        <v>7196338</v>
      </c>
      <c r="I104" s="20">
        <v>7492248</v>
      </c>
      <c r="J104" s="68">
        <f t="shared" si="27"/>
        <v>4.1119524958388665E-2</v>
      </c>
      <c r="K104" s="20">
        <f t="shared" si="28"/>
        <v>295910</v>
      </c>
      <c r="L104" s="68">
        <f t="shared" si="29"/>
        <v>-1.0781752300133562E-2</v>
      </c>
      <c r="M104" s="20">
        <f t="shared" si="30"/>
        <v>-81660</v>
      </c>
      <c r="N104" s="68">
        <f>I104/$I$102</f>
        <v>0.27703076481587624</v>
      </c>
    </row>
    <row r="105" spans="2:14" x14ac:dyDescent="0.25">
      <c r="B105" s="269"/>
      <c r="C105" s="272"/>
      <c r="D105" s="19" t="s">
        <v>46</v>
      </c>
      <c r="E105" s="20">
        <v>171426</v>
      </c>
      <c r="F105" s="20">
        <v>52951</v>
      </c>
      <c r="G105" s="20">
        <v>119118</v>
      </c>
      <c r="H105" s="20">
        <v>124202</v>
      </c>
      <c r="I105" s="20">
        <v>142297</v>
      </c>
      <c r="J105" s="68">
        <f t="shared" si="27"/>
        <v>0.14569008550586937</v>
      </c>
      <c r="K105" s="20">
        <f t="shared" si="28"/>
        <v>18095</v>
      </c>
      <c r="L105" s="68">
        <f t="shared" si="29"/>
        <v>-0.16992171549239909</v>
      </c>
      <c r="M105" s="20">
        <f t="shared" si="30"/>
        <v>-29129</v>
      </c>
      <c r="N105" s="68">
        <f t="shared" ref="N105:N112" si="35">I105/$I$102</f>
        <v>5.2615245439025429E-3</v>
      </c>
    </row>
    <row r="106" spans="2:14" x14ac:dyDescent="0.25">
      <c r="B106" s="269"/>
      <c r="C106" s="272"/>
      <c r="D106" s="19" t="s">
        <v>47</v>
      </c>
      <c r="E106" s="20">
        <v>630914</v>
      </c>
      <c r="F106" s="20">
        <v>206512</v>
      </c>
      <c r="G106" s="20">
        <v>728683</v>
      </c>
      <c r="H106" s="20">
        <v>789742</v>
      </c>
      <c r="I106" s="20">
        <v>1039569</v>
      </c>
      <c r="J106" s="68">
        <f t="shared" si="27"/>
        <v>0.31634001990523486</v>
      </c>
      <c r="K106" s="20">
        <f t="shared" si="28"/>
        <v>249827</v>
      </c>
      <c r="L106" s="68">
        <f t="shared" si="29"/>
        <v>0.64771902351192079</v>
      </c>
      <c r="M106" s="20">
        <f t="shared" si="30"/>
        <v>408655</v>
      </c>
      <c r="N106" s="68">
        <f t="shared" si="35"/>
        <v>3.8438742971251834E-2</v>
      </c>
    </row>
    <row r="107" spans="2:14" x14ac:dyDescent="0.25">
      <c r="B107" s="269"/>
      <c r="C107" s="272"/>
      <c r="D107" s="19" t="s">
        <v>48</v>
      </c>
      <c r="E107" s="20">
        <v>4147957</v>
      </c>
      <c r="F107" s="20">
        <v>1092978</v>
      </c>
      <c r="G107" s="20">
        <v>3164473</v>
      </c>
      <c r="H107" s="20">
        <v>3797412</v>
      </c>
      <c r="I107" s="20">
        <v>4309024</v>
      </c>
      <c r="J107" s="68">
        <f t="shared" si="27"/>
        <v>0.13472649267448467</v>
      </c>
      <c r="K107" s="20">
        <f t="shared" si="28"/>
        <v>511612</v>
      </c>
      <c r="L107" s="68">
        <f t="shared" si="29"/>
        <v>3.8830441106308511E-2</v>
      </c>
      <c r="M107" s="20">
        <f t="shared" si="30"/>
        <v>161067</v>
      </c>
      <c r="N107" s="68">
        <f t="shared" si="35"/>
        <v>0.1593289776753207</v>
      </c>
    </row>
    <row r="108" spans="2:14" x14ac:dyDescent="0.25">
      <c r="B108" s="269"/>
      <c r="C108" s="272"/>
      <c r="D108" s="19" t="s">
        <v>49</v>
      </c>
      <c r="E108" s="20">
        <v>98308</v>
      </c>
      <c r="F108" s="20">
        <v>49897</v>
      </c>
      <c r="G108" s="20">
        <v>100995</v>
      </c>
      <c r="H108" s="20">
        <v>112147</v>
      </c>
      <c r="I108" s="20">
        <v>111822</v>
      </c>
      <c r="J108" s="68">
        <f t="shared" si="27"/>
        <v>-2.8979821127627092E-3</v>
      </c>
      <c r="K108" s="20">
        <f t="shared" si="28"/>
        <v>-325</v>
      </c>
      <c r="L108" s="68">
        <f t="shared" si="29"/>
        <v>0.13746592342433983</v>
      </c>
      <c r="M108" s="20">
        <f t="shared" si="30"/>
        <v>13514</v>
      </c>
      <c r="N108" s="68">
        <f t="shared" si="35"/>
        <v>4.1346915082417068E-3</v>
      </c>
    </row>
    <row r="109" spans="2:14" x14ac:dyDescent="0.25">
      <c r="B109" s="269"/>
      <c r="C109" s="272"/>
      <c r="D109" s="19" t="s">
        <v>50</v>
      </c>
      <c r="E109" s="20">
        <v>795524</v>
      </c>
      <c r="F109" s="20">
        <v>455604</v>
      </c>
      <c r="G109" s="20">
        <v>960692</v>
      </c>
      <c r="H109" s="20">
        <v>1064225</v>
      </c>
      <c r="I109" s="20">
        <v>1119703</v>
      </c>
      <c r="J109" s="68">
        <f t="shared" si="27"/>
        <v>5.2129953722192202E-2</v>
      </c>
      <c r="K109" s="20">
        <f t="shared" si="28"/>
        <v>55478</v>
      </c>
      <c r="L109" s="68">
        <f t="shared" si="29"/>
        <v>0.40750373338830759</v>
      </c>
      <c r="M109" s="20">
        <f t="shared" si="30"/>
        <v>324179</v>
      </c>
      <c r="N109" s="68">
        <f t="shared" si="35"/>
        <v>4.1401749976326341E-2</v>
      </c>
    </row>
    <row r="110" spans="2:14" x14ac:dyDescent="0.25">
      <c r="B110" s="269"/>
      <c r="C110" s="272"/>
      <c r="D110" s="19" t="s">
        <v>51</v>
      </c>
      <c r="E110" s="20">
        <v>366728</v>
      </c>
      <c r="F110" s="20">
        <v>220493</v>
      </c>
      <c r="G110" s="20">
        <v>385149</v>
      </c>
      <c r="H110" s="20">
        <v>418024</v>
      </c>
      <c r="I110" s="20">
        <v>432765</v>
      </c>
      <c r="J110" s="68">
        <f t="shared" si="27"/>
        <v>3.5263525539203533E-2</v>
      </c>
      <c r="K110" s="20">
        <f t="shared" si="28"/>
        <v>14741</v>
      </c>
      <c r="L110" s="68">
        <f t="shared" si="29"/>
        <v>0.18007078815907152</v>
      </c>
      <c r="M110" s="20">
        <f t="shared" si="30"/>
        <v>66037</v>
      </c>
      <c r="N110" s="68">
        <f t="shared" si="35"/>
        <v>1.6001768619450754E-2</v>
      </c>
    </row>
    <row r="111" spans="2:14" x14ac:dyDescent="0.25">
      <c r="B111" s="269"/>
      <c r="C111" s="272"/>
      <c r="D111" s="19" t="s">
        <v>52</v>
      </c>
      <c r="E111" s="20">
        <v>1400493</v>
      </c>
      <c r="F111" s="20">
        <v>377103</v>
      </c>
      <c r="G111" s="20">
        <v>1289839</v>
      </c>
      <c r="H111" s="20">
        <v>1393117</v>
      </c>
      <c r="I111" s="20">
        <v>1487889</v>
      </c>
      <c r="J111" s="22">
        <f t="shared" si="27"/>
        <v>6.8028744175830269E-2</v>
      </c>
      <c r="K111" s="20">
        <f t="shared" si="28"/>
        <v>94772</v>
      </c>
      <c r="L111" s="22">
        <f t="shared" si="29"/>
        <v>6.2403739254676793E-2</v>
      </c>
      <c r="M111" s="20">
        <f t="shared" si="30"/>
        <v>87396</v>
      </c>
      <c r="N111" s="22">
        <f t="shared" si="35"/>
        <v>5.5015667878469753E-2</v>
      </c>
    </row>
    <row r="112" spans="2:14" x14ac:dyDescent="0.25">
      <c r="B112" s="269"/>
      <c r="C112" s="273"/>
      <c r="D112" s="23" t="s">
        <v>53</v>
      </c>
      <c r="E112" s="69">
        <v>545778</v>
      </c>
      <c r="F112" s="69">
        <v>170599</v>
      </c>
      <c r="G112" s="69">
        <v>445863</v>
      </c>
      <c r="H112" s="69">
        <v>584100</v>
      </c>
      <c r="I112" s="69">
        <v>558569</v>
      </c>
      <c r="J112" s="46">
        <f t="shared" si="27"/>
        <v>-4.3709981167608269E-2</v>
      </c>
      <c r="K112" s="69">
        <f t="shared" si="28"/>
        <v>-25531</v>
      </c>
      <c r="L112" s="46">
        <f t="shared" si="29"/>
        <v>2.3436268959173834E-2</v>
      </c>
      <c r="M112" s="69">
        <f t="shared" si="30"/>
        <v>12791</v>
      </c>
      <c r="N112" s="46">
        <f t="shared" si="35"/>
        <v>2.0653453712749386E-2</v>
      </c>
    </row>
    <row r="113" spans="2:14" x14ac:dyDescent="0.25">
      <c r="B113" s="269"/>
      <c r="C113" s="274" t="s">
        <v>22</v>
      </c>
      <c r="D113" s="63" t="s">
        <v>43</v>
      </c>
      <c r="E113" s="73">
        <f t="shared" ref="E113:I123" si="36">E102/E80</f>
        <v>7.0643487996809569</v>
      </c>
      <c r="F113" s="73">
        <f t="shared" si="36"/>
        <v>5.4718152639277298</v>
      </c>
      <c r="G113" s="73">
        <f t="shared" si="36"/>
        <v>6.5908089293359122</v>
      </c>
      <c r="H113" s="73">
        <f t="shared" si="36"/>
        <v>6.6396118294691302</v>
      </c>
      <c r="I113" s="73">
        <f t="shared" si="36"/>
        <v>6.6033558305486499</v>
      </c>
      <c r="J113" s="65">
        <f t="shared" si="27"/>
        <v>-5.4605600224342243E-3</v>
      </c>
      <c r="K113" s="73">
        <f t="shared" ref="K113:K114" si="37">(I113-H113)</f>
        <v>-3.6255998920480259E-2</v>
      </c>
      <c r="L113" s="65">
        <f t="shared" si="29"/>
        <v>-6.525625817812486E-2</v>
      </c>
      <c r="M113" s="73">
        <f t="shared" ref="M113:M114" si="38">(I113-E113)</f>
        <v>-0.46099296913230692</v>
      </c>
      <c r="N113" s="65"/>
    </row>
    <row r="114" spans="2:14" x14ac:dyDescent="0.25">
      <c r="B114" s="269"/>
      <c r="C114" s="275"/>
      <c r="D114" s="26" t="s">
        <v>44</v>
      </c>
      <c r="E114" s="37">
        <f t="shared" si="36"/>
        <v>7.4220231680019291</v>
      </c>
      <c r="F114" s="37">
        <f t="shared" si="36"/>
        <v>6.0396546438143464</v>
      </c>
      <c r="G114" s="37">
        <f t="shared" si="36"/>
        <v>7.1902140168643625</v>
      </c>
      <c r="H114" s="37">
        <f t="shared" si="36"/>
        <v>7.1978798006081179</v>
      </c>
      <c r="I114" s="37">
        <f t="shared" si="36"/>
        <v>7.1401382233219266</v>
      </c>
      <c r="J114" s="80">
        <f t="shared" si="27"/>
        <v>-8.0220257750501789E-3</v>
      </c>
      <c r="K114" s="37">
        <f t="shared" si="37"/>
        <v>-5.7741577286191337E-2</v>
      </c>
      <c r="L114" s="80">
        <f t="shared" si="29"/>
        <v>-3.7979529071705653E-2</v>
      </c>
      <c r="M114" s="37">
        <f t="shared" si="38"/>
        <v>-0.28188494468000247</v>
      </c>
      <c r="N114" s="38"/>
    </row>
    <row r="115" spans="2:14" x14ac:dyDescent="0.25">
      <c r="B115" s="269"/>
      <c r="C115" s="275"/>
      <c r="D115" s="4" t="s">
        <v>45</v>
      </c>
      <c r="E115" s="41">
        <f>E104/E82</f>
        <v>7.7851662719557924</v>
      </c>
      <c r="F115" s="41">
        <f t="shared" si="36"/>
        <v>6.3658160665760866</v>
      </c>
      <c r="G115" s="41">
        <f t="shared" si="36"/>
        <v>7.0971256275689436</v>
      </c>
      <c r="H115" s="41">
        <f>H104/H82</f>
        <v>7.3820784765484353</v>
      </c>
      <c r="I115" s="41">
        <f>I104/I82</f>
        <v>7.250256198850952</v>
      </c>
      <c r="J115" s="81">
        <f t="shared" si="27"/>
        <v>-1.785706804882381E-2</v>
      </c>
      <c r="K115" s="41">
        <f>(I115-H115)</f>
        <v>-0.13182227769748334</v>
      </c>
      <c r="L115" s="81">
        <f t="shared" si="29"/>
        <v>-6.8708882305022367E-2</v>
      </c>
      <c r="M115" s="41">
        <f>(I115-E115)</f>
        <v>-0.5349100731048404</v>
      </c>
      <c r="N115" s="75"/>
    </row>
    <row r="116" spans="2:14" x14ac:dyDescent="0.25">
      <c r="B116" s="269"/>
      <c r="C116" s="275"/>
      <c r="D116" s="4" t="s">
        <v>46</v>
      </c>
      <c r="E116" s="41">
        <f t="shared" ref="E116:E123" si="39">E105/E83</f>
        <v>5.1355901737567402</v>
      </c>
      <c r="F116" s="41">
        <f t="shared" si="36"/>
        <v>4.6040344317885404</v>
      </c>
      <c r="G116" s="41">
        <f t="shared" si="36"/>
        <v>4.6437955635257886</v>
      </c>
      <c r="H116" s="41">
        <f t="shared" si="36"/>
        <v>3.3513761467889909</v>
      </c>
      <c r="I116" s="41">
        <f t="shared" si="36"/>
        <v>4.4419228968315903</v>
      </c>
      <c r="J116" s="81">
        <f t="shared" si="27"/>
        <v>0.32540267110496401</v>
      </c>
      <c r="K116" s="41">
        <f t="shared" ref="K116:K123" si="40">(I116-H116)</f>
        <v>1.0905467500425994</v>
      </c>
      <c r="L116" s="81">
        <f t="shared" si="29"/>
        <v>-0.13507060599769871</v>
      </c>
      <c r="M116" s="41">
        <f t="shared" ref="M116:M123" si="41">(I116-E116)</f>
        <v>-0.69366727692514996</v>
      </c>
      <c r="N116" s="75"/>
    </row>
    <row r="117" spans="2:14" x14ac:dyDescent="0.25">
      <c r="B117" s="269"/>
      <c r="C117" s="275"/>
      <c r="D117" s="4" t="s">
        <v>47</v>
      </c>
      <c r="E117" s="41">
        <f t="shared" si="39"/>
        <v>6.0874943313939465</v>
      </c>
      <c r="F117" s="41">
        <f t="shared" si="36"/>
        <v>6.0411888602855139</v>
      </c>
      <c r="G117" s="41">
        <f t="shared" si="36"/>
        <v>6.1983923103096288</v>
      </c>
      <c r="H117" s="41">
        <f t="shared" si="36"/>
        <v>5.739612631272939</v>
      </c>
      <c r="I117" s="41">
        <f t="shared" si="36"/>
        <v>5.911445094593903</v>
      </c>
      <c r="J117" s="81">
        <f t="shared" si="27"/>
        <v>2.9937989610085314E-2</v>
      </c>
      <c r="K117" s="41">
        <f t="shared" si="40"/>
        <v>0.17183246332096402</v>
      </c>
      <c r="L117" s="81">
        <f t="shared" si="29"/>
        <v>-2.8919819422604798E-2</v>
      </c>
      <c r="M117" s="41">
        <f t="shared" si="41"/>
        <v>-0.17604923680004347</v>
      </c>
      <c r="N117" s="75"/>
    </row>
    <row r="118" spans="2:14" x14ac:dyDescent="0.25">
      <c r="B118" s="269"/>
      <c r="C118" s="275"/>
      <c r="D118" s="4" t="s">
        <v>48</v>
      </c>
      <c r="E118" s="41">
        <f t="shared" si="39"/>
        <v>6.9596477187118815</v>
      </c>
      <c r="F118" s="41">
        <f t="shared" si="36"/>
        <v>5.1994329507019135</v>
      </c>
      <c r="G118" s="41">
        <f t="shared" si="36"/>
        <v>6.0482815432662722</v>
      </c>
      <c r="H118" s="41">
        <f t="shared" si="36"/>
        <v>6.3466955470986699</v>
      </c>
      <c r="I118" s="41">
        <f t="shared" si="36"/>
        <v>6.2332456238056873</v>
      </c>
      <c r="J118" s="81">
        <f t="shared" si="27"/>
        <v>-1.7875431781952278E-2</v>
      </c>
      <c r="K118" s="41">
        <f t="shared" si="40"/>
        <v>-0.11344992329298265</v>
      </c>
      <c r="L118" s="81">
        <f t="shared" si="29"/>
        <v>-0.10437339995718053</v>
      </c>
      <c r="M118" s="41">
        <f t="shared" si="41"/>
        <v>-0.72640209490619423</v>
      </c>
      <c r="N118" s="75"/>
    </row>
    <row r="119" spans="2:14" x14ac:dyDescent="0.25">
      <c r="B119" s="269"/>
      <c r="C119" s="275"/>
      <c r="D119" s="4" t="s">
        <v>49</v>
      </c>
      <c r="E119" s="41">
        <f t="shared" si="39"/>
        <v>2.4936712071633309</v>
      </c>
      <c r="F119" s="41">
        <f t="shared" si="36"/>
        <v>2.3678166374033123</v>
      </c>
      <c r="G119" s="41">
        <f t="shared" si="36"/>
        <v>2.6963637334472446</v>
      </c>
      <c r="H119" s="41">
        <f t="shared" si="36"/>
        <v>2.5378940460295549</v>
      </c>
      <c r="I119" s="41">
        <f t="shared" si="36"/>
        <v>2.6766402566005216</v>
      </c>
      <c r="J119" s="81">
        <f t="shared" si="27"/>
        <v>5.4669819958808041E-2</v>
      </c>
      <c r="K119" s="41">
        <f t="shared" si="40"/>
        <v>0.1387462105709667</v>
      </c>
      <c r="L119" s="81">
        <f t="shared" si="29"/>
        <v>7.3373365707392724E-2</v>
      </c>
      <c r="M119" s="41">
        <f t="shared" si="41"/>
        <v>0.18296904943719072</v>
      </c>
      <c r="N119" s="75"/>
    </row>
    <row r="120" spans="2:14" x14ac:dyDescent="0.25">
      <c r="B120" s="269"/>
      <c r="C120" s="275"/>
      <c r="D120" s="4" t="s">
        <v>50</v>
      </c>
      <c r="E120" s="41">
        <f t="shared" si="39"/>
        <v>7.4162285117649249</v>
      </c>
      <c r="F120" s="41">
        <f t="shared" si="36"/>
        <v>6.5223254548838279</v>
      </c>
      <c r="G120" s="41">
        <f t="shared" si="36"/>
        <v>6.575848426355634</v>
      </c>
      <c r="H120" s="41">
        <f t="shared" si="36"/>
        <v>5.6687920142329036</v>
      </c>
      <c r="I120" s="41">
        <f t="shared" si="36"/>
        <v>6.1740950070304104</v>
      </c>
      <c r="J120" s="81">
        <f t="shared" si="27"/>
        <v>8.9137684277147411E-2</v>
      </c>
      <c r="K120" s="41">
        <f t="shared" si="40"/>
        <v>0.50530299279750679</v>
      </c>
      <c r="L120" s="81">
        <f t="shared" si="29"/>
        <v>-0.16748856952884128</v>
      </c>
      <c r="M120" s="41">
        <f t="shared" si="41"/>
        <v>-1.2421335047345146</v>
      </c>
      <c r="N120" s="75"/>
    </row>
    <row r="121" spans="2:14" x14ac:dyDescent="0.25">
      <c r="B121" s="269"/>
      <c r="C121" s="275"/>
      <c r="D121" s="4" t="s">
        <v>51</v>
      </c>
      <c r="E121" s="41">
        <f t="shared" si="39"/>
        <v>2.3045811600578143</v>
      </c>
      <c r="F121" s="41">
        <f t="shared" si="36"/>
        <v>2.1283313545497542</v>
      </c>
      <c r="G121" s="41">
        <f t="shared" si="36"/>
        <v>2.4379142059588692</v>
      </c>
      <c r="H121" s="41">
        <f t="shared" si="36"/>
        <v>2.3981366744687684</v>
      </c>
      <c r="I121" s="41">
        <f t="shared" si="36"/>
        <v>2.3801836981630182</v>
      </c>
      <c r="J121" s="81">
        <f t="shared" si="27"/>
        <v>-7.4862189869671081E-3</v>
      </c>
      <c r="K121" s="41">
        <f t="shared" si="40"/>
        <v>-1.7952976305750212E-2</v>
      </c>
      <c r="L121" s="81">
        <f t="shared" si="29"/>
        <v>3.2805326805373625E-2</v>
      </c>
      <c r="M121" s="41">
        <f t="shared" si="41"/>
        <v>7.5602538105203898E-2</v>
      </c>
      <c r="N121" s="75"/>
    </row>
    <row r="122" spans="2:14" x14ac:dyDescent="0.25">
      <c r="B122" s="269"/>
      <c r="C122" s="275"/>
      <c r="D122" s="4" t="s">
        <v>52</v>
      </c>
      <c r="E122" s="41">
        <f t="shared" si="39"/>
        <v>7.4938358143467143</v>
      </c>
      <c r="F122" s="41">
        <f t="shared" si="36"/>
        <v>4.8605769230769234</v>
      </c>
      <c r="G122" s="41">
        <f t="shared" si="36"/>
        <v>6.7734395513217729</v>
      </c>
      <c r="H122" s="41">
        <f t="shared" si="36"/>
        <v>6.7878121985207418</v>
      </c>
      <c r="I122" s="41">
        <f t="shared" si="36"/>
        <v>6.958735548321922</v>
      </c>
      <c r="J122" s="31">
        <f t="shared" si="27"/>
        <v>2.5180919094731191E-2</v>
      </c>
      <c r="K122" s="41">
        <f t="shared" si="40"/>
        <v>0.17092334980118018</v>
      </c>
      <c r="L122" s="31">
        <f t="shared" si="29"/>
        <v>-7.1405389613735548E-2</v>
      </c>
      <c r="M122" s="41">
        <f t="shared" si="41"/>
        <v>-0.53510026602479233</v>
      </c>
      <c r="N122" s="42"/>
    </row>
    <row r="123" spans="2:14" x14ac:dyDescent="0.25">
      <c r="B123" s="269"/>
      <c r="C123" s="276"/>
      <c r="D123" s="32" t="s">
        <v>53</v>
      </c>
      <c r="E123" s="77">
        <f t="shared" si="39"/>
        <v>5.7205836110936419</v>
      </c>
      <c r="F123" s="77">
        <f t="shared" si="36"/>
        <v>3.9786142400708973</v>
      </c>
      <c r="G123" s="77">
        <f t="shared" si="36"/>
        <v>5.4674915387256586</v>
      </c>
      <c r="H123" s="77">
        <f t="shared" si="36"/>
        <v>6.5059033192247719</v>
      </c>
      <c r="I123" s="77">
        <f t="shared" si="36"/>
        <v>5.9044724685785566</v>
      </c>
      <c r="J123" s="72">
        <f t="shared" si="27"/>
        <v>-9.244386538438143E-2</v>
      </c>
      <c r="K123" s="77">
        <f t="shared" si="40"/>
        <v>-0.60143085064621538</v>
      </c>
      <c r="L123" s="72">
        <f t="shared" si="29"/>
        <v>3.2145121894260553E-2</v>
      </c>
      <c r="M123" s="77">
        <f t="shared" si="41"/>
        <v>0.18388885748491468</v>
      </c>
      <c r="N123" s="55"/>
    </row>
    <row r="124" spans="2:14" x14ac:dyDescent="0.25">
      <c r="B124" s="269"/>
      <c r="C124" s="277" t="s">
        <v>34</v>
      </c>
      <c r="D124" s="63" t="s">
        <v>43</v>
      </c>
      <c r="E124" s="65">
        <v>0.71081258112862944</v>
      </c>
      <c r="F124" s="65">
        <v>0.3687953172560467</v>
      </c>
      <c r="G124" s="65">
        <v>0.68498858231579329</v>
      </c>
      <c r="H124" s="65">
        <v>0.74770237320670863</v>
      </c>
      <c r="I124" s="65">
        <v>0.77667613521817547</v>
      </c>
      <c r="J124" s="65">
        <f t="shared" si="27"/>
        <v>3.8750394608493277E-2</v>
      </c>
      <c r="K124" s="73">
        <f t="shared" ref="K124:K125" si="42">(I124-H124)*100</f>
        <v>2.8973762011466841</v>
      </c>
      <c r="L124" s="65">
        <f t="shared" si="29"/>
        <v>9.2659522127433114E-2</v>
      </c>
      <c r="M124" s="73">
        <f t="shared" ref="M124:M125" si="43">(I124-E124)*100</f>
        <v>6.5863554089546028</v>
      </c>
      <c r="N124" s="65"/>
    </row>
    <row r="125" spans="2:14" x14ac:dyDescent="0.25">
      <c r="B125" s="269"/>
      <c r="C125" s="278"/>
      <c r="D125" s="15" t="s">
        <v>44</v>
      </c>
      <c r="E125" s="18">
        <v>0.77660120284605005</v>
      </c>
      <c r="F125" s="18">
        <v>0.43335869530198978</v>
      </c>
      <c r="G125" s="18">
        <v>0.77661439051066494</v>
      </c>
      <c r="H125" s="18">
        <v>0.80803859299525338</v>
      </c>
      <c r="I125" s="18">
        <v>0.81492615902123866</v>
      </c>
      <c r="J125" s="18">
        <f t="shared" si="27"/>
        <v>8.5238082508587443E-3</v>
      </c>
      <c r="K125" s="44">
        <f t="shared" si="42"/>
        <v>0.68875660259852811</v>
      </c>
      <c r="L125" s="18">
        <f t="shared" si="29"/>
        <v>4.9349596723179401E-2</v>
      </c>
      <c r="M125" s="44">
        <f t="shared" si="43"/>
        <v>3.8324956175188607</v>
      </c>
      <c r="N125" s="18"/>
    </row>
    <row r="126" spans="2:14" x14ac:dyDescent="0.25">
      <c r="B126" s="269"/>
      <c r="C126" s="278"/>
      <c r="D126" s="19" t="s">
        <v>45</v>
      </c>
      <c r="E126" s="68">
        <v>0.67501302094009585</v>
      </c>
      <c r="F126" s="68">
        <v>0.27185977021123353</v>
      </c>
      <c r="G126" s="68">
        <v>0.62608418535382115</v>
      </c>
      <c r="H126" s="68">
        <v>0.70375449470776241</v>
      </c>
      <c r="I126" s="68">
        <v>0.72458016215087573</v>
      </c>
      <c r="J126" s="68">
        <f t="shared" si="27"/>
        <v>2.9592233654949895E-2</v>
      </c>
      <c r="K126" s="45">
        <f>(I126-H126)*100</f>
        <v>2.0825667443113316</v>
      </c>
      <c r="L126" s="68">
        <f t="shared" si="29"/>
        <v>7.3431385281645944E-2</v>
      </c>
      <c r="M126" s="45">
        <f>(I126-E126)*100</f>
        <v>4.9567141210779875</v>
      </c>
      <c r="N126" s="68"/>
    </row>
    <row r="127" spans="2:14" x14ac:dyDescent="0.25">
      <c r="B127" s="269"/>
      <c r="C127" s="278"/>
      <c r="D127" s="19" t="s">
        <v>46</v>
      </c>
      <c r="E127" s="68">
        <v>0.55717308423608336</v>
      </c>
      <c r="F127" s="68">
        <v>0.3103337123298911</v>
      </c>
      <c r="G127" s="68">
        <v>0.51891058313076666</v>
      </c>
      <c r="H127" s="68">
        <v>0.50828091685525689</v>
      </c>
      <c r="I127" s="68">
        <v>0.57953147781606107</v>
      </c>
      <c r="J127" s="68">
        <f t="shared" si="27"/>
        <v>0.14017949247757056</v>
      </c>
      <c r="K127" s="45">
        <f t="shared" ref="K127:K134" si="44">(I127-H127)*100</f>
        <v>7.1250560960804172</v>
      </c>
      <c r="L127" s="68">
        <f t="shared" si="29"/>
        <v>4.0128272905774587E-2</v>
      </c>
      <c r="M127" s="45">
        <f t="shared" ref="M127:M134" si="45">(I127-E127)*100</f>
        <v>2.2358393579977709</v>
      </c>
      <c r="N127" s="68"/>
    </row>
    <row r="128" spans="2:14" x14ac:dyDescent="0.25">
      <c r="B128" s="269"/>
      <c r="C128" s="278"/>
      <c r="D128" s="19" t="s">
        <v>47</v>
      </c>
      <c r="E128" s="68">
        <v>0.56782316782316777</v>
      </c>
      <c r="F128" s="68">
        <v>0.19585661662892023</v>
      </c>
      <c r="G128" s="68">
        <v>0.58508735163711056</v>
      </c>
      <c r="H128" s="68">
        <v>0.65720481863543012</v>
      </c>
      <c r="I128" s="68">
        <v>0.86969496187650897</v>
      </c>
      <c r="J128" s="68">
        <f t="shared" si="27"/>
        <v>0.32332407982381683</v>
      </c>
      <c r="K128" s="45">
        <f t="shared" si="44"/>
        <v>21.249014324107883</v>
      </c>
      <c r="L128" s="68">
        <f t="shared" si="29"/>
        <v>0.53162993544382897</v>
      </c>
      <c r="M128" s="45">
        <f t="shared" si="45"/>
        <v>30.18717940533412</v>
      </c>
      <c r="N128" s="68"/>
    </row>
    <row r="129" spans="2:14" x14ac:dyDescent="0.25">
      <c r="B129" s="269"/>
      <c r="C129" s="278"/>
      <c r="D129" s="19" t="s">
        <v>48</v>
      </c>
      <c r="E129" s="68">
        <v>0.71329223892855109</v>
      </c>
      <c r="F129" s="68">
        <v>0.43434260744334358</v>
      </c>
      <c r="G129" s="68">
        <v>0.63168429289481354</v>
      </c>
      <c r="H129" s="68">
        <v>0.72699057407837087</v>
      </c>
      <c r="I129" s="68">
        <v>0.78514425692677769</v>
      </c>
      <c r="J129" s="68">
        <f t="shared" si="27"/>
        <v>7.9992347799185959E-2</v>
      </c>
      <c r="K129" s="45">
        <f t="shared" si="44"/>
        <v>5.8153682848406829</v>
      </c>
      <c r="L129" s="68">
        <f t="shared" si="29"/>
        <v>0.1007329311561791</v>
      </c>
      <c r="M129" s="45">
        <f t="shared" si="45"/>
        <v>7.1852017998226607</v>
      </c>
      <c r="N129" s="68"/>
    </row>
    <row r="130" spans="2:14" x14ac:dyDescent="0.25">
      <c r="B130" s="269"/>
      <c r="C130" s="278"/>
      <c r="D130" s="19" t="s">
        <v>49</v>
      </c>
      <c r="E130" s="68">
        <v>0.52090332015726504</v>
      </c>
      <c r="F130" s="68">
        <v>0.36499762261804614</v>
      </c>
      <c r="G130" s="68">
        <v>0.56873278935009208</v>
      </c>
      <c r="H130" s="68">
        <v>0.62226451526988635</v>
      </c>
      <c r="I130" s="68">
        <v>0.60640340126462833</v>
      </c>
      <c r="J130" s="68">
        <f t="shared" si="27"/>
        <v>-2.5489343544487397E-2</v>
      </c>
      <c r="K130" s="45">
        <f t="shared" si="44"/>
        <v>-1.5861114005258026</v>
      </c>
      <c r="L130" s="68">
        <f t="shared" si="29"/>
        <v>0.16413809971790938</v>
      </c>
      <c r="M130" s="45">
        <f t="shared" si="45"/>
        <v>8.5500081107363286</v>
      </c>
      <c r="N130" s="68"/>
    </row>
    <row r="131" spans="2:14" x14ac:dyDescent="0.25">
      <c r="B131" s="269"/>
      <c r="C131" s="278"/>
      <c r="D131" s="19" t="s">
        <v>50</v>
      </c>
      <c r="E131" s="68">
        <v>0.70711170250117106</v>
      </c>
      <c r="F131" s="68">
        <v>0.66839387359896718</v>
      </c>
      <c r="G131" s="68">
        <v>0.79976956587976633</v>
      </c>
      <c r="H131" s="68">
        <v>0.81366313363808662</v>
      </c>
      <c r="I131" s="68">
        <v>0.8518881174213202</v>
      </c>
      <c r="J131" s="68">
        <f t="shared" si="27"/>
        <v>4.69788813121228E-2</v>
      </c>
      <c r="K131" s="45">
        <f t="shared" si="44"/>
        <v>3.8224983783233579</v>
      </c>
      <c r="L131" s="68">
        <f t="shared" si="29"/>
        <v>0.20474334452117104</v>
      </c>
      <c r="M131" s="45">
        <f t="shared" si="45"/>
        <v>14.477641492014914</v>
      </c>
      <c r="N131" s="68"/>
    </row>
    <row r="132" spans="2:14" x14ac:dyDescent="0.25">
      <c r="B132" s="269"/>
      <c r="C132" s="278"/>
      <c r="D132" s="19" t="s">
        <v>51</v>
      </c>
      <c r="E132" s="68">
        <v>0.50079681655739738</v>
      </c>
      <c r="F132" s="68">
        <v>0.36710470891251973</v>
      </c>
      <c r="G132" s="68">
        <v>0.53640054315657537</v>
      </c>
      <c r="H132" s="68">
        <v>0.55102850551985505</v>
      </c>
      <c r="I132" s="68">
        <v>0.57920398516004346</v>
      </c>
      <c r="J132" s="68">
        <f t="shared" si="27"/>
        <v>5.113252646268629E-2</v>
      </c>
      <c r="K132" s="45">
        <f t="shared" si="44"/>
        <v>2.8175479640188406</v>
      </c>
      <c r="L132" s="68">
        <f t="shared" si="29"/>
        <v>0.15656483030710255</v>
      </c>
      <c r="M132" s="45">
        <f t="shared" si="45"/>
        <v>7.8407168602646067</v>
      </c>
      <c r="N132" s="68"/>
    </row>
    <row r="133" spans="2:14" x14ac:dyDescent="0.25">
      <c r="B133" s="269"/>
      <c r="C133" s="278"/>
      <c r="D133" s="19" t="s">
        <v>52</v>
      </c>
      <c r="E133" s="68">
        <v>0.7445589243847589</v>
      </c>
      <c r="F133" s="68">
        <v>0.37046791956066843</v>
      </c>
      <c r="G133" s="68">
        <v>0.73677340932757318</v>
      </c>
      <c r="H133" s="68">
        <v>0.80543894470342625</v>
      </c>
      <c r="I133" s="68">
        <v>0.84649287994037692</v>
      </c>
      <c r="J133" s="68">
        <f t="shared" si="27"/>
        <v>5.0970884269902372E-2</v>
      </c>
      <c r="K133" s="45">
        <f t="shared" si="44"/>
        <v>4.1053935236950672</v>
      </c>
      <c r="L133" s="68">
        <f t="shared" si="29"/>
        <v>0.13690515581402463</v>
      </c>
      <c r="M133" s="45">
        <f t="shared" si="45"/>
        <v>10.193395555561802</v>
      </c>
      <c r="N133" s="22"/>
    </row>
    <row r="134" spans="2:14" x14ac:dyDescent="0.25">
      <c r="B134" s="269"/>
      <c r="C134" s="279"/>
      <c r="D134" s="23" t="s">
        <v>53</v>
      </c>
      <c r="E134" s="68">
        <v>0.59112561004932385</v>
      </c>
      <c r="F134" s="68">
        <v>0.23482344779552347</v>
      </c>
      <c r="G134" s="68">
        <v>0.5020182606140241</v>
      </c>
      <c r="H134" s="68">
        <v>0.69757276683561598</v>
      </c>
      <c r="I134" s="68">
        <v>0.65969651803577634</v>
      </c>
      <c r="J134" s="68">
        <f t="shared" si="27"/>
        <v>-5.4297201095818037E-2</v>
      </c>
      <c r="K134" s="45">
        <f t="shared" si="44"/>
        <v>-3.787624879983964</v>
      </c>
      <c r="L134" s="68">
        <f t="shared" si="29"/>
        <v>0.11600057047220624</v>
      </c>
      <c r="M134" s="45">
        <f t="shared" si="45"/>
        <v>6.857090798645249</v>
      </c>
      <c r="N134" s="46"/>
    </row>
    <row r="135" spans="2:14" x14ac:dyDescent="0.25">
      <c r="B135" s="269"/>
      <c r="C135" s="280" t="s">
        <v>37</v>
      </c>
      <c r="D135" s="63" t="s">
        <v>43</v>
      </c>
      <c r="E135" s="64">
        <v>131823.44444444444</v>
      </c>
      <c r="F135" s="64">
        <v>108506</v>
      </c>
      <c r="G135" s="64">
        <v>124412</v>
      </c>
      <c r="H135" s="64">
        <v>380751</v>
      </c>
      <c r="I135" s="64">
        <v>127349</v>
      </c>
      <c r="J135" s="65">
        <f t="shared" si="27"/>
        <v>-0.66553206688885913</v>
      </c>
      <c r="K135" s="64">
        <f t="shared" ref="K135:K136" si="46">I135-H135</f>
        <v>-253402</v>
      </c>
      <c r="L135" s="65">
        <f t="shared" si="29"/>
        <v>-3.3942706195407735E-2</v>
      </c>
      <c r="M135" s="64">
        <f t="shared" ref="M135:M136" si="47">I135-E135</f>
        <v>-4474.444444444438</v>
      </c>
      <c r="N135" s="65">
        <f>I135/$I$135</f>
        <v>1</v>
      </c>
    </row>
    <row r="136" spans="2:14" x14ac:dyDescent="0.25">
      <c r="B136" s="269"/>
      <c r="C136" s="275"/>
      <c r="D136" s="26" t="s">
        <v>44</v>
      </c>
      <c r="E136" s="27">
        <v>46450</v>
      </c>
      <c r="F136" s="27">
        <v>25728.333333333332</v>
      </c>
      <c r="G136" s="27">
        <v>44020.777777777781</v>
      </c>
      <c r="H136" s="27">
        <v>45688.888888888891</v>
      </c>
      <c r="I136" s="27">
        <v>46356.222222222219</v>
      </c>
      <c r="J136" s="36">
        <f t="shared" si="27"/>
        <v>1.460603112840464E-2</v>
      </c>
      <c r="K136" s="27">
        <f t="shared" si="46"/>
        <v>667.33333333332848</v>
      </c>
      <c r="L136" s="36">
        <f t="shared" si="29"/>
        <v>-2.0188972610932776E-3</v>
      </c>
      <c r="M136" s="27">
        <f t="shared" si="47"/>
        <v>-93.777777777781012</v>
      </c>
      <c r="N136" s="38">
        <f t="shared" ref="N136:N145" si="48">I136/$I$135</f>
        <v>0.36400931473527254</v>
      </c>
    </row>
    <row r="137" spans="2:14" x14ac:dyDescent="0.25">
      <c r="B137" s="269"/>
      <c r="C137" s="275"/>
      <c r="D137" s="4" t="s">
        <v>45</v>
      </c>
      <c r="E137" s="29">
        <v>41105</v>
      </c>
      <c r="F137" s="29">
        <v>20162</v>
      </c>
      <c r="G137" s="29">
        <v>37935.555555555555</v>
      </c>
      <c r="H137" s="29">
        <v>37454.444444444445</v>
      </c>
      <c r="I137" s="29">
        <v>37738.555555555555</v>
      </c>
      <c r="J137" s="74">
        <f>I137/H137-1</f>
        <v>7.5855112877865061E-3</v>
      </c>
      <c r="K137" s="29">
        <f>I137-H137</f>
        <v>284.11111111110949</v>
      </c>
      <c r="L137" s="74">
        <f>I137/E137-1</f>
        <v>-8.1898660611712581E-2</v>
      </c>
      <c r="M137" s="29">
        <f>I137-E137</f>
        <v>-3366.4444444444453</v>
      </c>
      <c r="N137" s="75">
        <f t="shared" si="48"/>
        <v>0.29633963011531739</v>
      </c>
    </row>
    <row r="138" spans="2:14" x14ac:dyDescent="0.25">
      <c r="B138" s="269"/>
      <c r="C138" s="275"/>
      <c r="D138" s="4" t="s">
        <v>46</v>
      </c>
      <c r="E138" s="29">
        <v>1127</v>
      </c>
      <c r="F138" s="29">
        <v>624.22222222222217</v>
      </c>
      <c r="G138" s="29">
        <v>840.66666666666663</v>
      </c>
      <c r="H138" s="29">
        <v>895.44444444444446</v>
      </c>
      <c r="I138" s="29">
        <v>895.88888888888891</v>
      </c>
      <c r="J138" s="74">
        <f t="shared" ref="J138:J145" si="49">I138/H138-1</f>
        <v>4.963394962154144E-4</v>
      </c>
      <c r="K138" s="29">
        <f t="shared" ref="K138:K145" si="50">I138-H138</f>
        <v>0.44444444444445708</v>
      </c>
      <c r="L138" s="74">
        <f t="shared" ref="L138:L145" si="51">I138/E138-1</f>
        <v>-0.20506753426008084</v>
      </c>
      <c r="M138" s="29">
        <f t="shared" ref="M138:M145" si="52">I138-E138</f>
        <v>-231.11111111111109</v>
      </c>
      <c r="N138" s="75">
        <f t="shared" si="48"/>
        <v>7.0349110624260015E-3</v>
      </c>
    </row>
    <row r="139" spans="2:14" x14ac:dyDescent="0.25">
      <c r="B139" s="269"/>
      <c r="C139" s="275"/>
      <c r="D139" s="4" t="s">
        <v>47</v>
      </c>
      <c r="E139" s="29">
        <v>4070</v>
      </c>
      <c r="F139" s="29">
        <v>3860</v>
      </c>
      <c r="G139" s="29">
        <v>4562</v>
      </c>
      <c r="H139" s="29">
        <v>4403.1111111111113</v>
      </c>
      <c r="I139" s="29">
        <v>4363.333333333333</v>
      </c>
      <c r="J139" s="74">
        <f t="shared" si="49"/>
        <v>-9.0340163520744587E-3</v>
      </c>
      <c r="K139" s="29">
        <f t="shared" si="50"/>
        <v>-39.777777777778283</v>
      </c>
      <c r="L139" s="74">
        <f t="shared" si="51"/>
        <v>7.2072072072072002E-2</v>
      </c>
      <c r="M139" s="29">
        <f t="shared" si="52"/>
        <v>293.33333333333303</v>
      </c>
      <c r="N139" s="75">
        <f t="shared" si="48"/>
        <v>3.4262800126685984E-2</v>
      </c>
    </row>
    <row r="140" spans="2:14" x14ac:dyDescent="0.25">
      <c r="B140" s="269"/>
      <c r="C140" s="275"/>
      <c r="D140" s="4" t="s">
        <v>48</v>
      </c>
      <c r="E140" s="29">
        <v>21303.222222222223</v>
      </c>
      <c r="F140" s="29">
        <v>9187.7777777777774</v>
      </c>
      <c r="G140" s="29">
        <v>18350.777777777777</v>
      </c>
      <c r="H140" s="29">
        <v>19134.444444444445</v>
      </c>
      <c r="I140" s="29">
        <v>20029.333333333332</v>
      </c>
      <c r="J140" s="74">
        <f t="shared" si="49"/>
        <v>4.6768480343766239E-2</v>
      </c>
      <c r="K140" s="29">
        <f t="shared" si="50"/>
        <v>894.88888888888687</v>
      </c>
      <c r="L140" s="74">
        <f t="shared" si="51"/>
        <v>-5.9797943973003642E-2</v>
      </c>
      <c r="M140" s="29">
        <f t="shared" si="52"/>
        <v>-1273.8888888888905</v>
      </c>
      <c r="N140" s="75">
        <f t="shared" si="48"/>
        <v>0.15727907822859491</v>
      </c>
    </row>
    <row r="141" spans="2:14" x14ac:dyDescent="0.25">
      <c r="B141" s="269"/>
      <c r="C141" s="275"/>
      <c r="D141" s="4" t="s">
        <v>49</v>
      </c>
      <c r="E141" s="29">
        <v>691.77777777777783</v>
      </c>
      <c r="F141" s="29">
        <v>500.55555555555554</v>
      </c>
      <c r="G141" s="29">
        <v>650.33333333333337</v>
      </c>
      <c r="H141" s="29">
        <v>660.22222222222217</v>
      </c>
      <c r="I141" s="29">
        <v>673</v>
      </c>
      <c r="J141" s="74">
        <f t="shared" si="49"/>
        <v>1.9353752945136415E-2</v>
      </c>
      <c r="K141" s="29">
        <f t="shared" si="50"/>
        <v>12.777777777777828</v>
      </c>
      <c r="L141" s="74">
        <f t="shared" si="51"/>
        <v>-2.7144233858014899E-2</v>
      </c>
      <c r="M141" s="29">
        <f t="shared" si="52"/>
        <v>-18.777777777777828</v>
      </c>
      <c r="N141" s="75">
        <f t="shared" si="48"/>
        <v>5.2846901035736443E-3</v>
      </c>
    </row>
    <row r="142" spans="2:14" x14ac:dyDescent="0.25">
      <c r="B142" s="269"/>
      <c r="C142" s="275"/>
      <c r="D142" s="4" t="s">
        <v>50</v>
      </c>
      <c r="E142" s="29">
        <v>4121</v>
      </c>
      <c r="F142" s="29">
        <v>2487.3333333333335</v>
      </c>
      <c r="G142" s="29">
        <v>4398.7777777777774</v>
      </c>
      <c r="H142" s="29">
        <v>4791</v>
      </c>
      <c r="I142" s="29">
        <v>4797</v>
      </c>
      <c r="J142" s="74">
        <f t="shared" si="49"/>
        <v>1.2523481527864089E-3</v>
      </c>
      <c r="K142" s="29">
        <f t="shared" si="50"/>
        <v>6</v>
      </c>
      <c r="L142" s="74">
        <f t="shared" si="51"/>
        <v>0.16403785488959</v>
      </c>
      <c r="M142" s="29">
        <f t="shared" si="52"/>
        <v>676</v>
      </c>
      <c r="N142" s="75">
        <f t="shared" si="48"/>
        <v>3.7668140307344382E-2</v>
      </c>
    </row>
    <row r="143" spans="2:14" x14ac:dyDescent="0.25">
      <c r="B143" s="269"/>
      <c r="C143" s="275"/>
      <c r="D143" s="4" t="s">
        <v>51</v>
      </c>
      <c r="E143" s="29">
        <v>2683.4444444444443</v>
      </c>
      <c r="F143" s="29">
        <v>2196.5555555555557</v>
      </c>
      <c r="G143" s="29">
        <v>2629.6666666666665</v>
      </c>
      <c r="H143" s="29">
        <v>2779.4444444444443</v>
      </c>
      <c r="I143" s="29">
        <v>2726.7777777777778</v>
      </c>
      <c r="J143" s="74">
        <f t="shared" si="49"/>
        <v>-1.8948630821506995E-2</v>
      </c>
      <c r="K143" s="29">
        <f t="shared" si="50"/>
        <v>-52.666666666666515</v>
      </c>
      <c r="L143" s="74">
        <f t="shared" si="51"/>
        <v>1.6148399652188283E-2</v>
      </c>
      <c r="M143" s="29">
        <f t="shared" si="52"/>
        <v>43.333333333333485</v>
      </c>
      <c r="N143" s="75">
        <f t="shared" si="48"/>
        <v>2.1411850723427571E-2</v>
      </c>
    </row>
    <row r="144" spans="2:14" x14ac:dyDescent="0.25">
      <c r="B144" s="269"/>
      <c r="C144" s="275"/>
      <c r="D144" s="4" t="s">
        <v>52</v>
      </c>
      <c r="E144" s="29">
        <v>6890</v>
      </c>
      <c r="F144" s="29">
        <v>3719.3333333333335</v>
      </c>
      <c r="G144" s="29">
        <v>6412.666666666667</v>
      </c>
      <c r="H144" s="29">
        <v>6335.666666666667</v>
      </c>
      <c r="I144" s="29">
        <v>6415</v>
      </c>
      <c r="J144" s="40">
        <f t="shared" si="49"/>
        <v>1.252170253064655E-2</v>
      </c>
      <c r="K144" s="29">
        <f t="shared" si="50"/>
        <v>79.33333333333303</v>
      </c>
      <c r="L144" s="40">
        <f t="shared" si="51"/>
        <v>-6.8940493468795383E-2</v>
      </c>
      <c r="M144" s="29">
        <f t="shared" si="52"/>
        <v>-475</v>
      </c>
      <c r="N144" s="42">
        <f t="shared" si="48"/>
        <v>5.0373383379531837E-2</v>
      </c>
    </row>
    <row r="145" spans="2:14" x14ac:dyDescent="0.25">
      <c r="B145" s="270"/>
      <c r="C145" s="276"/>
      <c r="D145" s="32" t="s">
        <v>53</v>
      </c>
      <c r="E145" s="71">
        <v>3382</v>
      </c>
      <c r="F145" s="71">
        <v>2661.4444444444443</v>
      </c>
      <c r="G145" s="71">
        <v>3255.4444444444443</v>
      </c>
      <c r="H145" s="71">
        <v>3067.2222222222222</v>
      </c>
      <c r="I145" s="71">
        <v>3090.4444444444443</v>
      </c>
      <c r="J145" s="61">
        <f t="shared" si="49"/>
        <v>7.5710921934430964E-3</v>
      </c>
      <c r="K145" s="71">
        <f t="shared" si="50"/>
        <v>23.222222222222172</v>
      </c>
      <c r="L145" s="61">
        <f t="shared" si="51"/>
        <v>-8.6208029436888101E-2</v>
      </c>
      <c r="M145" s="71">
        <f t="shared" si="52"/>
        <v>-291.55555555555566</v>
      </c>
      <c r="N145" s="55">
        <f t="shared" si="48"/>
        <v>2.4267520313818281E-2</v>
      </c>
    </row>
    <row r="146" spans="2:14" ht="6" customHeight="1" x14ac:dyDescent="0.25">
      <c r="B146" s="264"/>
      <c r="C146" s="264"/>
      <c r="D146" s="264"/>
      <c r="E146" s="264"/>
      <c r="F146" s="264"/>
      <c r="G146" s="264"/>
      <c r="H146" s="264"/>
      <c r="I146" s="264"/>
      <c r="J146" s="264"/>
      <c r="K146" s="264"/>
      <c r="L146" s="264"/>
      <c r="M146" s="264"/>
      <c r="N146" s="47"/>
    </row>
    <row r="147" spans="2:14" x14ac:dyDescent="0.25">
      <c r="B147" s="266" t="s">
        <v>55</v>
      </c>
      <c r="C147" s="266"/>
      <c r="D147" s="266"/>
      <c r="E147" s="266"/>
      <c r="F147" s="266"/>
      <c r="G147" s="266"/>
      <c r="H147" s="266"/>
      <c r="I147" s="266"/>
      <c r="J147" s="266"/>
      <c r="K147" s="266"/>
      <c r="L147" s="266"/>
      <c r="M147" s="266"/>
    </row>
    <row r="148" spans="2:14" x14ac:dyDescent="0.25">
      <c r="B148" s="60"/>
    </row>
    <row r="150" spans="2:14" ht="21.75" thickBot="1" x14ac:dyDescent="0.3">
      <c r="B150" s="267" t="s">
        <v>56</v>
      </c>
      <c r="C150" s="267"/>
      <c r="D150" s="267"/>
      <c r="E150" s="267"/>
      <c r="F150" s="267"/>
      <c r="G150" s="267"/>
      <c r="H150" s="267"/>
      <c r="I150" s="267"/>
      <c r="J150" s="267"/>
      <c r="K150" s="267"/>
      <c r="L150" s="267"/>
      <c r="M150" s="267"/>
      <c r="N150" s="12"/>
    </row>
    <row r="151" spans="2:14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</row>
    <row r="152" spans="2:14" x14ac:dyDescent="0.25">
      <c r="B152" s="4"/>
      <c r="C152" s="4"/>
      <c r="D152" s="4"/>
      <c r="E152" s="14">
        <v>2019</v>
      </c>
      <c r="F152" s="14">
        <v>2020</v>
      </c>
      <c r="G152" s="14">
        <v>2021</v>
      </c>
      <c r="H152" s="14">
        <v>2022</v>
      </c>
      <c r="I152" s="14">
        <v>2023</v>
      </c>
      <c r="J152" s="14" t="str">
        <f>CONCATENATE("var. ",RIGHT(I152,2),"/",RIGHT(H152,2))</f>
        <v>var. 23/22</v>
      </c>
      <c r="K152" s="14" t="str">
        <f>CONCATENATE("dif. ",RIGHT(I152,2),"/",RIGHT(H152,2))</f>
        <v>dif. 23/22</v>
      </c>
      <c r="L152" s="14" t="str">
        <f>CONCATENATE("var. ",RIGHT(I152,2),"/",RIGHT(E152,2))</f>
        <v>var. 23/19</v>
      </c>
      <c r="M152" s="14" t="str">
        <f>CONCATENATE("dif. ",RIGHT(I152,2),"/",RIGHT(E152,2))</f>
        <v>dif. 23/19</v>
      </c>
      <c r="N152" s="14" t="str">
        <f>CONCATENATE("cuota ",I152)</f>
        <v>cuota 2023</v>
      </c>
    </row>
    <row r="153" spans="2:14" x14ac:dyDescent="0.25">
      <c r="B153" s="268" t="s">
        <v>42</v>
      </c>
      <c r="C153" s="271" t="s">
        <v>8</v>
      </c>
      <c r="D153" s="63" t="s">
        <v>43</v>
      </c>
      <c r="E153" s="64">
        <v>4831573</v>
      </c>
      <c r="F153" s="64">
        <v>1565303</v>
      </c>
      <c r="G153" s="64">
        <v>2335438</v>
      </c>
      <c r="H153" s="64">
        <v>4757683</v>
      </c>
      <c r="I153" s="64">
        <v>5188807</v>
      </c>
      <c r="J153" s="65">
        <f>I153/H153-1</f>
        <v>9.0616377762032574E-2</v>
      </c>
      <c r="K153" s="64">
        <f>I153-H153</f>
        <v>431124</v>
      </c>
      <c r="L153" s="65">
        <f>I153/E153-1</f>
        <v>7.3937411273719666E-2</v>
      </c>
      <c r="M153" s="64">
        <f>I153-E153</f>
        <v>357234</v>
      </c>
      <c r="N153" s="65">
        <f>I153/$I$153</f>
        <v>1</v>
      </c>
    </row>
    <row r="154" spans="2:14" x14ac:dyDescent="0.25">
      <c r="B154" s="269"/>
      <c r="C154" s="272"/>
      <c r="D154" s="15" t="s">
        <v>44</v>
      </c>
      <c r="E154" s="16">
        <v>1762715</v>
      </c>
      <c r="F154" s="16">
        <v>550867</v>
      </c>
      <c r="G154" s="16">
        <v>881045</v>
      </c>
      <c r="H154" s="16">
        <v>1757049</v>
      </c>
      <c r="I154" s="16">
        <v>1888332</v>
      </c>
      <c r="J154" s="18">
        <f t="shared" ref="J154" si="53">I154/H154-1</f>
        <v>7.4717893467968199E-2</v>
      </c>
      <c r="K154" s="16">
        <f t="shared" ref="K154" si="54">I154-H154</f>
        <v>131283</v>
      </c>
      <c r="L154" s="18">
        <f t="shared" ref="L154" si="55">I154/E154-1</f>
        <v>7.1263363618055076E-2</v>
      </c>
      <c r="M154" s="16">
        <f t="shared" ref="M154" si="56">I154-E154</f>
        <v>125617</v>
      </c>
      <c r="N154" s="18">
        <f t="shared" ref="N154:N163" si="57">I154/$I$153</f>
        <v>0.36392411589022294</v>
      </c>
    </row>
    <row r="155" spans="2:14" x14ac:dyDescent="0.25">
      <c r="B155" s="269"/>
      <c r="C155" s="272"/>
      <c r="D155" s="19" t="s">
        <v>45</v>
      </c>
      <c r="E155" s="20">
        <v>1299411</v>
      </c>
      <c r="F155" s="20">
        <v>375345</v>
      </c>
      <c r="G155" s="20">
        <v>492258</v>
      </c>
      <c r="H155" s="20">
        <v>1243535</v>
      </c>
      <c r="I155" s="20">
        <v>1319978</v>
      </c>
      <c r="J155" s="68">
        <f>I155/H155-1</f>
        <v>6.1472334916186533E-2</v>
      </c>
      <c r="K155" s="20">
        <f>I155-H155</f>
        <v>76443</v>
      </c>
      <c r="L155" s="68">
        <f>I155/E155-1</f>
        <v>1.5827940505352078E-2</v>
      </c>
      <c r="M155" s="20">
        <f>I155-E155</f>
        <v>20567</v>
      </c>
      <c r="N155" s="68">
        <f t="shared" si="57"/>
        <v>0.25438949646807058</v>
      </c>
    </row>
    <row r="156" spans="2:14" x14ac:dyDescent="0.25">
      <c r="B156" s="269"/>
      <c r="C156" s="272"/>
      <c r="D156" s="19" t="s">
        <v>46</v>
      </c>
      <c r="E156" s="20">
        <v>45076</v>
      </c>
      <c r="F156" s="20">
        <v>12633</v>
      </c>
      <c r="G156" s="20">
        <v>20161</v>
      </c>
      <c r="H156" s="20">
        <v>37751</v>
      </c>
      <c r="I156" s="20">
        <v>51166</v>
      </c>
      <c r="J156" s="68">
        <f t="shared" ref="J156:J218" si="58">I156/H156-1</f>
        <v>0.3553548250377474</v>
      </c>
      <c r="K156" s="20">
        <f t="shared" ref="K156:K185" si="59">I156-H156</f>
        <v>13415</v>
      </c>
      <c r="L156" s="68">
        <f t="shared" ref="L156:L218" si="60">I156/E156-1</f>
        <v>0.13510515573697757</v>
      </c>
      <c r="M156" s="20">
        <f t="shared" ref="M156:M185" si="61">I156-E156</f>
        <v>6090</v>
      </c>
      <c r="N156" s="68">
        <f t="shared" si="57"/>
        <v>9.8608408445332429E-3</v>
      </c>
    </row>
    <row r="157" spans="2:14" x14ac:dyDescent="0.25">
      <c r="B157" s="269"/>
      <c r="C157" s="272"/>
      <c r="D157" s="19" t="s">
        <v>47</v>
      </c>
      <c r="E157" s="20">
        <v>137126</v>
      </c>
      <c r="F157" s="20">
        <v>55313</v>
      </c>
      <c r="G157" s="20">
        <v>70304</v>
      </c>
      <c r="H157" s="20">
        <v>161080</v>
      </c>
      <c r="I157" s="20">
        <v>179837</v>
      </c>
      <c r="J157" s="68">
        <f t="shared" si="58"/>
        <v>0.116445244598957</v>
      </c>
      <c r="K157" s="20">
        <f t="shared" si="59"/>
        <v>18757</v>
      </c>
      <c r="L157" s="68">
        <f t="shared" si="60"/>
        <v>0.31147266018114728</v>
      </c>
      <c r="M157" s="20">
        <f t="shared" si="61"/>
        <v>42711</v>
      </c>
      <c r="N157" s="68">
        <f t="shared" si="57"/>
        <v>3.4658641186692818E-2</v>
      </c>
    </row>
    <row r="158" spans="2:14" x14ac:dyDescent="0.25">
      <c r="B158" s="269"/>
      <c r="C158" s="272"/>
      <c r="D158" s="19" t="s">
        <v>48</v>
      </c>
      <c r="E158" s="20">
        <v>791721</v>
      </c>
      <c r="F158" s="20">
        <v>225835</v>
      </c>
      <c r="G158" s="20">
        <v>354204</v>
      </c>
      <c r="H158" s="20">
        <v>710225</v>
      </c>
      <c r="I158" s="20">
        <v>797848</v>
      </c>
      <c r="J158" s="68">
        <f t="shared" si="58"/>
        <v>0.12337357879545219</v>
      </c>
      <c r="K158" s="20">
        <f t="shared" si="59"/>
        <v>87623</v>
      </c>
      <c r="L158" s="68">
        <f t="shared" si="60"/>
        <v>7.7388372924300786E-3</v>
      </c>
      <c r="M158" s="20">
        <f t="shared" si="61"/>
        <v>6127</v>
      </c>
      <c r="N158" s="68">
        <f t="shared" si="57"/>
        <v>0.1537632831593081</v>
      </c>
    </row>
    <row r="159" spans="2:14" x14ac:dyDescent="0.25">
      <c r="B159" s="269"/>
      <c r="C159" s="272"/>
      <c r="D159" s="19" t="s">
        <v>49</v>
      </c>
      <c r="E159" s="20">
        <v>55887</v>
      </c>
      <c r="F159" s="20">
        <v>24221</v>
      </c>
      <c r="G159" s="20">
        <v>33444</v>
      </c>
      <c r="H159" s="20">
        <v>51485</v>
      </c>
      <c r="I159" s="20">
        <v>58157</v>
      </c>
      <c r="J159" s="68">
        <f t="shared" si="58"/>
        <v>0.12959114305137409</v>
      </c>
      <c r="K159" s="20">
        <f t="shared" si="59"/>
        <v>6672</v>
      </c>
      <c r="L159" s="68">
        <f t="shared" si="60"/>
        <v>4.0617674951240801E-2</v>
      </c>
      <c r="M159" s="20">
        <f t="shared" si="61"/>
        <v>2270</v>
      </c>
      <c r="N159" s="68">
        <f t="shared" si="57"/>
        <v>1.1208164034622988E-2</v>
      </c>
    </row>
    <row r="160" spans="2:14" x14ac:dyDescent="0.25">
      <c r="B160" s="269"/>
      <c r="C160" s="272"/>
      <c r="D160" s="19" t="s">
        <v>50</v>
      </c>
      <c r="E160" s="20">
        <v>142901</v>
      </c>
      <c r="F160" s="20">
        <v>77467</v>
      </c>
      <c r="G160" s="20">
        <v>107459</v>
      </c>
      <c r="H160" s="20">
        <v>198873</v>
      </c>
      <c r="I160" s="20">
        <v>252588</v>
      </c>
      <c r="J160" s="68">
        <f t="shared" si="58"/>
        <v>0.27009699657570407</v>
      </c>
      <c r="K160" s="20">
        <f t="shared" si="59"/>
        <v>53715</v>
      </c>
      <c r="L160" s="68">
        <f t="shared" si="60"/>
        <v>0.76757335498002122</v>
      </c>
      <c r="M160" s="20">
        <f t="shared" si="61"/>
        <v>109687</v>
      </c>
      <c r="N160" s="68">
        <f t="shared" si="57"/>
        <v>4.8679397788354818E-2</v>
      </c>
    </row>
    <row r="161" spans="2:14" x14ac:dyDescent="0.25">
      <c r="B161" s="269"/>
      <c r="C161" s="272"/>
      <c r="D161" s="19" t="s">
        <v>51</v>
      </c>
      <c r="E161" s="20">
        <v>220415</v>
      </c>
      <c r="F161" s="20">
        <v>103516</v>
      </c>
      <c r="G161" s="20">
        <v>164258</v>
      </c>
      <c r="H161" s="20">
        <v>229131</v>
      </c>
      <c r="I161" s="20">
        <v>239109</v>
      </c>
      <c r="J161" s="68">
        <f t="shared" si="58"/>
        <v>4.3547141155059865E-2</v>
      </c>
      <c r="K161" s="20">
        <f t="shared" si="59"/>
        <v>9978</v>
      </c>
      <c r="L161" s="68">
        <f t="shared" si="60"/>
        <v>8.4812739604836374E-2</v>
      </c>
      <c r="M161" s="20">
        <f t="shared" si="61"/>
        <v>18694</v>
      </c>
      <c r="N161" s="68">
        <f t="shared" si="57"/>
        <v>4.6081690839532091E-2</v>
      </c>
    </row>
    <row r="162" spans="2:14" x14ac:dyDescent="0.25">
      <c r="B162" s="269"/>
      <c r="C162" s="272"/>
      <c r="D162" s="19" t="s">
        <v>52</v>
      </c>
      <c r="E162" s="20">
        <v>250224</v>
      </c>
      <c r="F162" s="20">
        <v>96681</v>
      </c>
      <c r="G162" s="20">
        <v>140346</v>
      </c>
      <c r="H162" s="20">
        <v>257117</v>
      </c>
      <c r="I162" s="20">
        <v>278594</v>
      </c>
      <c r="J162" s="22">
        <f t="shared" si="58"/>
        <v>8.3530066078866927E-2</v>
      </c>
      <c r="K162" s="20">
        <f t="shared" si="59"/>
        <v>21477</v>
      </c>
      <c r="L162" s="22">
        <f t="shared" si="60"/>
        <v>0.1133784129420039</v>
      </c>
      <c r="M162" s="20">
        <f t="shared" si="61"/>
        <v>28370</v>
      </c>
      <c r="N162" s="22">
        <f t="shared" si="57"/>
        <v>5.3691339839774345E-2</v>
      </c>
    </row>
    <row r="163" spans="2:14" x14ac:dyDescent="0.25">
      <c r="B163" s="269"/>
      <c r="C163" s="273"/>
      <c r="D163" s="23" t="s">
        <v>53</v>
      </c>
      <c r="E163" s="69">
        <v>126097</v>
      </c>
      <c r="F163" s="69">
        <v>43425</v>
      </c>
      <c r="G163" s="69">
        <v>71959</v>
      </c>
      <c r="H163" s="69">
        <v>111437</v>
      </c>
      <c r="I163" s="69">
        <v>123198</v>
      </c>
      <c r="J163" s="46">
        <f t="shared" si="58"/>
        <v>0.10553945278498156</v>
      </c>
      <c r="K163" s="69">
        <f t="shared" si="59"/>
        <v>11761</v>
      </c>
      <c r="L163" s="46">
        <f t="shared" si="60"/>
        <v>-2.2990237674171521E-2</v>
      </c>
      <c r="M163" s="69">
        <f t="shared" si="61"/>
        <v>-2899</v>
      </c>
      <c r="N163" s="46">
        <f t="shared" si="57"/>
        <v>2.3743029948888057E-2</v>
      </c>
    </row>
    <row r="164" spans="2:14" x14ac:dyDescent="0.25">
      <c r="B164" s="269"/>
      <c r="C164" s="274" t="s">
        <v>18</v>
      </c>
      <c r="D164" s="63" t="s">
        <v>43</v>
      </c>
      <c r="E164" s="64">
        <v>4924849</v>
      </c>
      <c r="F164" s="64">
        <v>1664028</v>
      </c>
      <c r="G164" s="64">
        <v>2347681</v>
      </c>
      <c r="H164" s="64">
        <v>4832844</v>
      </c>
      <c r="I164" s="64">
        <v>5281361</v>
      </c>
      <c r="J164" s="65">
        <f>I164/H164-1</f>
        <v>9.2806016498773847E-2</v>
      </c>
      <c r="K164" s="64">
        <f>I164-H164</f>
        <v>448517</v>
      </c>
      <c r="L164" s="65">
        <f>I164/E164-1</f>
        <v>7.2390442833881741E-2</v>
      </c>
      <c r="M164" s="64">
        <f>I164-E164</f>
        <v>356512</v>
      </c>
      <c r="N164" s="65">
        <f t="shared" ref="N164:N174" si="62">I164/$I$164</f>
        <v>1</v>
      </c>
    </row>
    <row r="165" spans="2:14" x14ac:dyDescent="0.25">
      <c r="B165" s="269"/>
      <c r="C165" s="275"/>
      <c r="D165" s="26" t="s">
        <v>44</v>
      </c>
      <c r="E165" s="27">
        <v>1799528</v>
      </c>
      <c r="F165" s="27">
        <v>590539</v>
      </c>
      <c r="G165" s="27">
        <v>886032</v>
      </c>
      <c r="H165" s="27">
        <v>1785371</v>
      </c>
      <c r="I165" s="27">
        <v>1925016</v>
      </c>
      <c r="J165" s="80">
        <f t="shared" ref="J165" si="63">I165/H165-1</f>
        <v>7.8216236289264218E-2</v>
      </c>
      <c r="K165" s="27">
        <f t="shared" ref="K165" si="64">I165-H165</f>
        <v>139645</v>
      </c>
      <c r="L165" s="80">
        <f t="shared" ref="L165" si="65">I165/E165-1</f>
        <v>6.9733841318390111E-2</v>
      </c>
      <c r="M165" s="27">
        <f t="shared" ref="M165" si="66">I165-E165</f>
        <v>125488</v>
      </c>
      <c r="N165" s="38">
        <f t="shared" si="62"/>
        <v>0.3644924101950236</v>
      </c>
    </row>
    <row r="166" spans="2:14" x14ac:dyDescent="0.25">
      <c r="B166" s="269"/>
      <c r="C166" s="275"/>
      <c r="D166" s="4" t="s">
        <v>45</v>
      </c>
      <c r="E166" s="29">
        <v>1327537</v>
      </c>
      <c r="F166" s="29">
        <v>404818</v>
      </c>
      <c r="G166" s="29">
        <v>494807</v>
      </c>
      <c r="H166" s="29">
        <v>1265143</v>
      </c>
      <c r="I166" s="29">
        <v>1346080</v>
      </c>
      <c r="J166" s="81">
        <f>I166/H166-1</f>
        <v>6.3974586272065759E-2</v>
      </c>
      <c r="K166" s="29">
        <f>I166-H166</f>
        <v>80937</v>
      </c>
      <c r="L166" s="81">
        <f>I166/E166-1</f>
        <v>1.3967972267439732E-2</v>
      </c>
      <c r="M166" s="29">
        <f>I166-E166</f>
        <v>18543</v>
      </c>
      <c r="N166" s="75">
        <f t="shared" si="62"/>
        <v>0.25487369638242868</v>
      </c>
    </row>
    <row r="167" spans="2:14" x14ac:dyDescent="0.25">
      <c r="B167" s="269"/>
      <c r="C167" s="275"/>
      <c r="D167" s="4" t="s">
        <v>46</v>
      </c>
      <c r="E167" s="29">
        <v>45810</v>
      </c>
      <c r="F167" s="29">
        <v>13335</v>
      </c>
      <c r="G167" s="29">
        <v>20284</v>
      </c>
      <c r="H167" s="29">
        <v>38233</v>
      </c>
      <c r="I167" s="29">
        <v>51566</v>
      </c>
      <c r="J167" s="81">
        <f t="shared" ref="J167:J174" si="67">I167/H167-1</f>
        <v>0.34873015457850554</v>
      </c>
      <c r="K167" s="29">
        <f t="shared" ref="K167:K174" si="68">I167-H167</f>
        <v>13333</v>
      </c>
      <c r="L167" s="81">
        <f t="shared" ref="L167:L174" si="69">I167/E167-1</f>
        <v>0.12564942152368475</v>
      </c>
      <c r="M167" s="29">
        <f t="shared" ref="M167:M174" si="70">I167-E167</f>
        <v>5756</v>
      </c>
      <c r="N167" s="75">
        <f t="shared" si="62"/>
        <v>9.7637711188460694E-3</v>
      </c>
    </row>
    <row r="168" spans="2:14" x14ac:dyDescent="0.25">
      <c r="B168" s="269"/>
      <c r="C168" s="275"/>
      <c r="D168" s="4" t="s">
        <v>47</v>
      </c>
      <c r="E168" s="29">
        <v>139160</v>
      </c>
      <c r="F168" s="29">
        <v>57877</v>
      </c>
      <c r="G168" s="29">
        <v>71245</v>
      </c>
      <c r="H168" s="29">
        <v>164270</v>
      </c>
      <c r="I168" s="29">
        <v>183368</v>
      </c>
      <c r="J168" s="81">
        <f t="shared" si="67"/>
        <v>0.11625981615632797</v>
      </c>
      <c r="K168" s="29">
        <f t="shared" si="68"/>
        <v>19098</v>
      </c>
      <c r="L168" s="81">
        <f t="shared" si="69"/>
        <v>0.31767749353262431</v>
      </c>
      <c r="M168" s="29">
        <f t="shared" si="70"/>
        <v>44208</v>
      </c>
      <c r="N168" s="75">
        <f t="shared" si="62"/>
        <v>3.4719838314404186E-2</v>
      </c>
    </row>
    <row r="169" spans="2:14" x14ac:dyDescent="0.25">
      <c r="B169" s="269"/>
      <c r="C169" s="275"/>
      <c r="D169" s="4" t="s">
        <v>48</v>
      </c>
      <c r="E169" s="29">
        <v>806433</v>
      </c>
      <c r="F169" s="29">
        <v>240954</v>
      </c>
      <c r="G169" s="29">
        <v>355287</v>
      </c>
      <c r="H169" s="29">
        <v>720575</v>
      </c>
      <c r="I169" s="29">
        <v>811299</v>
      </c>
      <c r="J169" s="81">
        <f t="shared" si="67"/>
        <v>0.12590500641848523</v>
      </c>
      <c r="K169" s="29">
        <f t="shared" si="68"/>
        <v>90724</v>
      </c>
      <c r="L169" s="81">
        <f t="shared" si="69"/>
        <v>6.0339792642414292E-3</v>
      </c>
      <c r="M169" s="29">
        <f t="shared" si="70"/>
        <v>4866</v>
      </c>
      <c r="N169" s="75">
        <f t="shared" si="62"/>
        <v>0.15361551690937242</v>
      </c>
    </row>
    <row r="170" spans="2:14" x14ac:dyDescent="0.25">
      <c r="B170" s="269"/>
      <c r="C170" s="275"/>
      <c r="D170" s="4" t="s">
        <v>49</v>
      </c>
      <c r="E170" s="29">
        <v>56230</v>
      </c>
      <c r="F170" s="29">
        <v>24525</v>
      </c>
      <c r="G170" s="29">
        <v>33497</v>
      </c>
      <c r="H170" s="29">
        <v>51855</v>
      </c>
      <c r="I170" s="29">
        <v>58492</v>
      </c>
      <c r="J170" s="81">
        <f t="shared" si="67"/>
        <v>0.127991514800887</v>
      </c>
      <c r="K170" s="29">
        <f t="shared" si="68"/>
        <v>6637</v>
      </c>
      <c r="L170" s="81">
        <f t="shared" si="69"/>
        <v>4.0227636492975227E-2</v>
      </c>
      <c r="M170" s="29">
        <f t="shared" si="70"/>
        <v>2262</v>
      </c>
      <c r="N170" s="75">
        <f t="shared" si="62"/>
        <v>1.1075175508737236E-2</v>
      </c>
    </row>
    <row r="171" spans="2:14" x14ac:dyDescent="0.25">
      <c r="B171" s="269"/>
      <c r="C171" s="275"/>
      <c r="D171" s="4" t="s">
        <v>50</v>
      </c>
      <c r="E171" s="29">
        <v>146100</v>
      </c>
      <c r="F171" s="29">
        <v>80970</v>
      </c>
      <c r="G171" s="29">
        <v>108554</v>
      </c>
      <c r="H171" s="29">
        <v>202302</v>
      </c>
      <c r="I171" s="29">
        <v>255835</v>
      </c>
      <c r="J171" s="81">
        <f t="shared" si="67"/>
        <v>0.26461923263240106</v>
      </c>
      <c r="K171" s="29">
        <f t="shared" si="68"/>
        <v>53533</v>
      </c>
      <c r="L171" s="81">
        <f t="shared" si="69"/>
        <v>0.75109514031485292</v>
      </c>
      <c r="M171" s="29">
        <f t="shared" si="70"/>
        <v>109735</v>
      </c>
      <c r="N171" s="75">
        <f t="shared" si="62"/>
        <v>4.8441112054260257E-2</v>
      </c>
    </row>
    <row r="172" spans="2:14" x14ac:dyDescent="0.25">
      <c r="B172" s="269"/>
      <c r="C172" s="275"/>
      <c r="D172" s="4" t="s">
        <v>51</v>
      </c>
      <c r="E172" s="29">
        <v>221911</v>
      </c>
      <c r="F172" s="29">
        <v>104957</v>
      </c>
      <c r="G172" s="29">
        <v>164413</v>
      </c>
      <c r="H172" s="29">
        <v>230406</v>
      </c>
      <c r="I172" s="29">
        <v>240602</v>
      </c>
      <c r="J172" s="81">
        <f t="shared" si="67"/>
        <v>4.4252319818060215E-2</v>
      </c>
      <c r="K172" s="29">
        <f t="shared" si="68"/>
        <v>10196</v>
      </c>
      <c r="L172" s="81">
        <f t="shared" si="69"/>
        <v>8.4227460558512268E-2</v>
      </c>
      <c r="M172" s="29">
        <f t="shared" si="70"/>
        <v>18691</v>
      </c>
      <c r="N172" s="75">
        <f t="shared" si="62"/>
        <v>4.5556817646057519E-2</v>
      </c>
    </row>
    <row r="173" spans="2:14" x14ac:dyDescent="0.25">
      <c r="B173" s="269"/>
      <c r="C173" s="275"/>
      <c r="D173" s="4" t="s">
        <v>52</v>
      </c>
      <c r="E173" s="29">
        <v>254169</v>
      </c>
      <c r="F173" s="29">
        <v>100783</v>
      </c>
      <c r="G173" s="29">
        <v>141329</v>
      </c>
      <c r="H173" s="29">
        <v>261644</v>
      </c>
      <c r="I173" s="29">
        <v>283635</v>
      </c>
      <c r="J173" s="31">
        <f t="shared" si="67"/>
        <v>8.4049318921893823E-2</v>
      </c>
      <c r="K173" s="29">
        <f t="shared" si="68"/>
        <v>21991</v>
      </c>
      <c r="L173" s="31">
        <f t="shared" si="69"/>
        <v>0.11593073899649453</v>
      </c>
      <c r="M173" s="29">
        <f t="shared" si="70"/>
        <v>29466</v>
      </c>
      <c r="N173" s="42">
        <f t="shared" si="62"/>
        <v>5.3704906746575361E-2</v>
      </c>
    </row>
    <row r="174" spans="2:14" x14ac:dyDescent="0.25">
      <c r="B174" s="269"/>
      <c r="C174" s="276"/>
      <c r="D174" s="32" t="s">
        <v>53</v>
      </c>
      <c r="E174" s="71">
        <v>127971</v>
      </c>
      <c r="F174" s="71">
        <v>45270</v>
      </c>
      <c r="G174" s="71">
        <v>72233</v>
      </c>
      <c r="H174" s="71">
        <v>113045</v>
      </c>
      <c r="I174" s="71">
        <v>125468</v>
      </c>
      <c r="J174" s="72">
        <f t="shared" si="67"/>
        <v>0.10989428988455918</v>
      </c>
      <c r="K174" s="71">
        <f t="shared" si="68"/>
        <v>12423</v>
      </c>
      <c r="L174" s="72">
        <f t="shared" si="69"/>
        <v>-1.955911886286732E-2</v>
      </c>
      <c r="M174" s="71">
        <f t="shared" si="70"/>
        <v>-2503</v>
      </c>
      <c r="N174" s="55">
        <f t="shared" si="62"/>
        <v>2.3756755124294666E-2</v>
      </c>
    </row>
    <row r="175" spans="2:14" x14ac:dyDescent="0.25">
      <c r="B175" s="269"/>
      <c r="C175" s="271" t="s">
        <v>21</v>
      </c>
      <c r="D175" s="63" t="s">
        <v>43</v>
      </c>
      <c r="E175" s="64">
        <v>34034766</v>
      </c>
      <c r="F175" s="64">
        <v>10243785</v>
      </c>
      <c r="G175" s="64">
        <v>13903380</v>
      </c>
      <c r="H175" s="64">
        <v>31405937</v>
      </c>
      <c r="I175" s="64">
        <v>34509923</v>
      </c>
      <c r="J175" s="65">
        <f t="shared" si="58"/>
        <v>9.8834370074677214E-2</v>
      </c>
      <c r="K175" s="64">
        <f t="shared" si="59"/>
        <v>3103986</v>
      </c>
      <c r="L175" s="65">
        <f t="shared" si="60"/>
        <v>1.3960930420382489E-2</v>
      </c>
      <c r="M175" s="64">
        <f t="shared" si="61"/>
        <v>475157</v>
      </c>
      <c r="N175" s="65">
        <f>I175/$I$175</f>
        <v>1</v>
      </c>
    </row>
    <row r="176" spans="2:14" x14ac:dyDescent="0.25">
      <c r="B176" s="269"/>
      <c r="C176" s="272"/>
      <c r="D176" s="15" t="s">
        <v>44</v>
      </c>
      <c r="E176" s="16">
        <v>13105945</v>
      </c>
      <c r="F176" s="16">
        <v>3913809</v>
      </c>
      <c r="G176" s="16">
        <v>5763674</v>
      </c>
      <c r="H176" s="16">
        <v>12632387</v>
      </c>
      <c r="I176" s="16">
        <v>13590517</v>
      </c>
      <c r="J176" s="18">
        <f t="shared" si="58"/>
        <v>7.5847106330735325E-2</v>
      </c>
      <c r="K176" s="16">
        <f t="shared" si="59"/>
        <v>958130</v>
      </c>
      <c r="L176" s="18">
        <f t="shared" si="60"/>
        <v>3.6973449835170147E-2</v>
      </c>
      <c r="M176" s="16">
        <f t="shared" si="61"/>
        <v>484572</v>
      </c>
      <c r="N176" s="18">
        <f t="shared" ref="N176:N185" si="71">I176/$I$175</f>
        <v>0.39381475872896038</v>
      </c>
    </row>
    <row r="177" spans="2:14" x14ac:dyDescent="0.25">
      <c r="B177" s="269"/>
      <c r="C177" s="272"/>
      <c r="D177" s="19" t="s">
        <v>45</v>
      </c>
      <c r="E177" s="20">
        <v>10093577</v>
      </c>
      <c r="F177" s="20">
        <v>2858440</v>
      </c>
      <c r="G177" s="20">
        <v>3367162</v>
      </c>
      <c r="H177" s="20">
        <v>8865243</v>
      </c>
      <c r="I177" s="20">
        <v>9739308</v>
      </c>
      <c r="J177" s="68">
        <f t="shared" si="58"/>
        <v>9.8594590131370285E-2</v>
      </c>
      <c r="K177" s="20">
        <f t="shared" si="59"/>
        <v>874065</v>
      </c>
      <c r="L177" s="68">
        <f t="shared" si="60"/>
        <v>-3.5098459148823036E-2</v>
      </c>
      <c r="M177" s="20">
        <f t="shared" si="61"/>
        <v>-354269</v>
      </c>
      <c r="N177" s="68">
        <f t="shared" si="71"/>
        <v>0.28221761027980269</v>
      </c>
    </row>
    <row r="178" spans="2:14" x14ac:dyDescent="0.25">
      <c r="B178" s="269"/>
      <c r="C178" s="272"/>
      <c r="D178" s="19" t="s">
        <v>46</v>
      </c>
      <c r="E178" s="20">
        <v>234787</v>
      </c>
      <c r="F178" s="20">
        <v>65275</v>
      </c>
      <c r="G178" s="20">
        <v>98762</v>
      </c>
      <c r="H178" s="20">
        <v>168339</v>
      </c>
      <c r="I178" s="20">
        <v>182035</v>
      </c>
      <c r="J178" s="68">
        <f t="shared" si="58"/>
        <v>8.1359637398344953E-2</v>
      </c>
      <c r="K178" s="20">
        <f t="shared" si="59"/>
        <v>13696</v>
      </c>
      <c r="L178" s="68">
        <f t="shared" si="60"/>
        <v>-0.22468024209176829</v>
      </c>
      <c r="M178" s="20">
        <f t="shared" si="61"/>
        <v>-52752</v>
      </c>
      <c r="N178" s="68">
        <f t="shared" si="71"/>
        <v>5.274859639646255E-3</v>
      </c>
    </row>
    <row r="179" spans="2:14" x14ac:dyDescent="0.25">
      <c r="B179" s="269"/>
      <c r="C179" s="272"/>
      <c r="D179" s="19" t="s">
        <v>47</v>
      </c>
      <c r="E179" s="20">
        <v>834528</v>
      </c>
      <c r="F179" s="20">
        <v>295880</v>
      </c>
      <c r="G179" s="20">
        <v>419370</v>
      </c>
      <c r="H179" s="20">
        <v>1014697</v>
      </c>
      <c r="I179" s="20">
        <v>1034949</v>
      </c>
      <c r="J179" s="68">
        <f t="shared" si="58"/>
        <v>1.9958667464277546E-2</v>
      </c>
      <c r="K179" s="20">
        <f t="shared" si="59"/>
        <v>20252</v>
      </c>
      <c r="L179" s="68">
        <f t="shared" si="60"/>
        <v>0.24016090532612444</v>
      </c>
      <c r="M179" s="20">
        <f t="shared" si="61"/>
        <v>200421</v>
      </c>
      <c r="N179" s="68">
        <f t="shared" si="71"/>
        <v>2.9989895949637441E-2</v>
      </c>
    </row>
    <row r="180" spans="2:14" x14ac:dyDescent="0.25">
      <c r="B180" s="269"/>
      <c r="C180" s="272"/>
      <c r="D180" s="19" t="s">
        <v>48</v>
      </c>
      <c r="E180" s="20">
        <v>5492551</v>
      </c>
      <c r="F180" s="20">
        <v>1546641</v>
      </c>
      <c r="G180" s="20">
        <v>1967362</v>
      </c>
      <c r="H180" s="20">
        <v>4352393</v>
      </c>
      <c r="I180" s="20">
        <v>5123327</v>
      </c>
      <c r="J180" s="68">
        <f t="shared" si="58"/>
        <v>0.17712876571577985</v>
      </c>
      <c r="K180" s="20">
        <f t="shared" si="59"/>
        <v>770934</v>
      </c>
      <c r="L180" s="68">
        <f t="shared" si="60"/>
        <v>-6.7222680317397199E-2</v>
      </c>
      <c r="M180" s="20">
        <f t="shared" si="61"/>
        <v>-369224</v>
      </c>
      <c r="N180" s="68">
        <f t="shared" si="71"/>
        <v>0.14845953148026439</v>
      </c>
    </row>
    <row r="181" spans="2:14" x14ac:dyDescent="0.25">
      <c r="B181" s="269"/>
      <c r="C181" s="272"/>
      <c r="D181" s="19" t="s">
        <v>49</v>
      </c>
      <c r="E181" s="20">
        <v>136126</v>
      </c>
      <c r="F181" s="20">
        <v>59047</v>
      </c>
      <c r="G181" s="20">
        <v>83402</v>
      </c>
      <c r="H181" s="20">
        <v>137757</v>
      </c>
      <c r="I181" s="20">
        <v>148334</v>
      </c>
      <c r="J181" s="68">
        <f t="shared" si="58"/>
        <v>7.6780127325653202E-2</v>
      </c>
      <c r="K181" s="20">
        <f t="shared" si="59"/>
        <v>10577</v>
      </c>
      <c r="L181" s="68">
        <f t="shared" si="60"/>
        <v>8.9681618500506932E-2</v>
      </c>
      <c r="M181" s="20">
        <f t="shared" si="61"/>
        <v>12208</v>
      </c>
      <c r="N181" s="68">
        <f t="shared" si="71"/>
        <v>4.2982999411502595E-3</v>
      </c>
    </row>
    <row r="182" spans="2:14" x14ac:dyDescent="0.25">
      <c r="B182" s="269"/>
      <c r="C182" s="272"/>
      <c r="D182" s="19" t="s">
        <v>50</v>
      </c>
      <c r="E182" s="20">
        <v>1055815</v>
      </c>
      <c r="F182" s="20">
        <v>442013</v>
      </c>
      <c r="G182" s="20">
        <v>749212</v>
      </c>
      <c r="H182" s="20">
        <v>1316064</v>
      </c>
      <c r="I182" s="20">
        <v>1447168</v>
      </c>
      <c r="J182" s="68">
        <f t="shared" si="58"/>
        <v>9.9618255647141885E-2</v>
      </c>
      <c r="K182" s="20">
        <f t="shared" si="59"/>
        <v>131104</v>
      </c>
      <c r="L182" s="68">
        <f t="shared" si="60"/>
        <v>0.37066436828421656</v>
      </c>
      <c r="M182" s="20">
        <f t="shared" si="61"/>
        <v>391353</v>
      </c>
      <c r="N182" s="68">
        <f t="shared" si="71"/>
        <v>4.1934837119167144E-2</v>
      </c>
    </row>
    <row r="183" spans="2:14" x14ac:dyDescent="0.25">
      <c r="B183" s="269"/>
      <c r="C183" s="272"/>
      <c r="D183" s="19" t="s">
        <v>51</v>
      </c>
      <c r="E183" s="20">
        <v>503437</v>
      </c>
      <c r="F183" s="20">
        <v>216673</v>
      </c>
      <c r="G183" s="20">
        <v>359169</v>
      </c>
      <c r="H183" s="20">
        <v>543499</v>
      </c>
      <c r="I183" s="20">
        <v>576462</v>
      </c>
      <c r="J183" s="68">
        <f t="shared" si="58"/>
        <v>6.0649605611049928E-2</v>
      </c>
      <c r="K183" s="20">
        <f t="shared" si="59"/>
        <v>32963</v>
      </c>
      <c r="L183" s="68">
        <f t="shared" si="60"/>
        <v>0.14505290632194301</v>
      </c>
      <c r="M183" s="20">
        <f t="shared" si="61"/>
        <v>73025</v>
      </c>
      <c r="N183" s="68">
        <f t="shared" si="71"/>
        <v>1.6704238951793661E-2</v>
      </c>
    </row>
    <row r="184" spans="2:14" x14ac:dyDescent="0.25">
      <c r="B184" s="269"/>
      <c r="C184" s="272"/>
      <c r="D184" s="19" t="s">
        <v>52</v>
      </c>
      <c r="E184" s="20">
        <v>1856756</v>
      </c>
      <c r="F184" s="20">
        <v>610766</v>
      </c>
      <c r="G184" s="20">
        <v>774989</v>
      </c>
      <c r="H184" s="20">
        <v>1753117</v>
      </c>
      <c r="I184" s="20">
        <v>1886738</v>
      </c>
      <c r="J184" s="22">
        <f t="shared" si="58"/>
        <v>7.6219100037247856E-2</v>
      </c>
      <c r="K184" s="20">
        <f t="shared" si="59"/>
        <v>133621</v>
      </c>
      <c r="L184" s="22">
        <f t="shared" si="60"/>
        <v>1.6147517498260378E-2</v>
      </c>
      <c r="M184" s="20">
        <f t="shared" si="61"/>
        <v>29982</v>
      </c>
      <c r="N184" s="22">
        <f t="shared" si="71"/>
        <v>5.4672332940296622E-2</v>
      </c>
    </row>
    <row r="185" spans="2:14" x14ac:dyDescent="0.25">
      <c r="B185" s="269"/>
      <c r="C185" s="273"/>
      <c r="D185" s="23" t="s">
        <v>53</v>
      </c>
      <c r="E185" s="69">
        <v>721244</v>
      </c>
      <c r="F185" s="69">
        <v>235241</v>
      </c>
      <c r="G185" s="69">
        <v>320278</v>
      </c>
      <c r="H185" s="69">
        <v>622441</v>
      </c>
      <c r="I185" s="69">
        <v>781085</v>
      </c>
      <c r="J185" s="46">
        <f t="shared" si="58"/>
        <v>0.25487395592513984</v>
      </c>
      <c r="K185" s="69">
        <f t="shared" si="59"/>
        <v>158644</v>
      </c>
      <c r="L185" s="46">
        <f t="shared" si="60"/>
        <v>8.2969147750275862E-2</v>
      </c>
      <c r="M185" s="69">
        <f t="shared" si="61"/>
        <v>59841</v>
      </c>
      <c r="N185" s="46">
        <f t="shared" si="71"/>
        <v>2.2633634969281155E-2</v>
      </c>
    </row>
    <row r="186" spans="2:14" x14ac:dyDescent="0.25">
      <c r="B186" s="269"/>
      <c r="C186" s="274" t="s">
        <v>22</v>
      </c>
      <c r="D186" s="63" t="s">
        <v>43</v>
      </c>
      <c r="E186" s="73">
        <f t="shared" ref="E186:I187" si="72">E175/E153</f>
        <v>7.0442412853950467</v>
      </c>
      <c r="F186" s="73">
        <f t="shared" si="72"/>
        <v>6.5442824807720932</v>
      </c>
      <c r="G186" s="73">
        <f t="shared" si="72"/>
        <v>5.9532216226677823</v>
      </c>
      <c r="H186" s="73">
        <f t="shared" si="72"/>
        <v>6.6010991064347921</v>
      </c>
      <c r="I186" s="73">
        <f t="shared" si="72"/>
        <v>6.6508395860551373</v>
      </c>
      <c r="J186" s="65">
        <f t="shared" si="58"/>
        <v>7.5351814627140357E-3</v>
      </c>
      <c r="K186" s="73">
        <f t="shared" ref="K186:K187" si="73">(I186-H186)</f>
        <v>4.9740479620345113E-2</v>
      </c>
      <c r="L186" s="65">
        <f t="shared" si="60"/>
        <v>-5.5847277712584353E-2</v>
      </c>
      <c r="M186" s="73">
        <f t="shared" ref="M186:M187" si="74">(I186-E186)</f>
        <v>-0.39340169933990943</v>
      </c>
      <c r="N186" s="65"/>
    </row>
    <row r="187" spans="2:14" x14ac:dyDescent="0.25">
      <c r="B187" s="269"/>
      <c r="C187" s="275"/>
      <c r="D187" s="26" t="s">
        <v>44</v>
      </c>
      <c r="E187" s="37">
        <f t="shared" si="72"/>
        <v>7.4350901875799549</v>
      </c>
      <c r="F187" s="37">
        <f t="shared" si="72"/>
        <v>7.1048165891222386</v>
      </c>
      <c r="G187" s="37">
        <f t="shared" si="72"/>
        <v>6.5418610854156141</v>
      </c>
      <c r="H187" s="37">
        <f t="shared" si="72"/>
        <v>7.1895473603752658</v>
      </c>
      <c r="I187" s="37">
        <f t="shared" si="72"/>
        <v>7.1971014630901768</v>
      </c>
      <c r="J187" s="80">
        <f t="shared" si="58"/>
        <v>1.0507063012819007E-3</v>
      </c>
      <c r="K187" s="37">
        <f t="shared" si="73"/>
        <v>7.5541027149110818E-3</v>
      </c>
      <c r="L187" s="80">
        <f t="shared" si="60"/>
        <v>-3.2008855102703349E-2</v>
      </c>
      <c r="M187" s="37">
        <f t="shared" si="74"/>
        <v>-0.23798872448977804</v>
      </c>
      <c r="N187" s="38"/>
    </row>
    <row r="188" spans="2:14" x14ac:dyDescent="0.25">
      <c r="B188" s="269"/>
      <c r="C188" s="275"/>
      <c r="D188" s="4" t="s">
        <v>45</v>
      </c>
      <c r="E188" s="41">
        <f>E177/E155</f>
        <v>7.7678094151888821</v>
      </c>
      <c r="F188" s="41">
        <f>F177/F155</f>
        <v>7.6155004062928775</v>
      </c>
      <c r="G188" s="41">
        <f>G177/G155</f>
        <v>6.8402382490482632</v>
      </c>
      <c r="H188" s="41">
        <f>H177/H155</f>
        <v>7.1290659289847085</v>
      </c>
      <c r="I188" s="41">
        <f>I177/I155</f>
        <v>7.378386609473794</v>
      </c>
      <c r="J188" s="81">
        <f t="shared" si="58"/>
        <v>3.4972418963811203E-2</v>
      </c>
      <c r="K188" s="41">
        <f>(I188-H188)</f>
        <v>0.24932068048908551</v>
      </c>
      <c r="L188" s="81">
        <f t="shared" si="60"/>
        <v>-5.0132899109705975E-2</v>
      </c>
      <c r="M188" s="41">
        <f>(I188-E188)</f>
        <v>-0.38942280571508814</v>
      </c>
      <c r="N188" s="75"/>
    </row>
    <row r="189" spans="2:14" x14ac:dyDescent="0.25">
      <c r="B189" s="269"/>
      <c r="C189" s="275"/>
      <c r="D189" s="4" t="s">
        <v>46</v>
      </c>
      <c r="E189" s="41">
        <f t="shared" ref="E189:I196" si="75">E178/E156</f>
        <v>5.2086919868666248</v>
      </c>
      <c r="F189" s="41">
        <f t="shared" si="75"/>
        <v>5.1670228765930499</v>
      </c>
      <c r="G189" s="41">
        <f t="shared" si="75"/>
        <v>4.8986657407866669</v>
      </c>
      <c r="H189" s="41">
        <f t="shared" si="75"/>
        <v>4.4591931339567168</v>
      </c>
      <c r="I189" s="41">
        <f t="shared" si="75"/>
        <v>3.5577336512527848</v>
      </c>
      <c r="J189" s="81">
        <f t="shared" si="58"/>
        <v>-0.20215753290417626</v>
      </c>
      <c r="K189" s="41">
        <f t="shared" ref="K189:K196" si="76">(I189-H189)</f>
        <v>-0.90145948270393195</v>
      </c>
      <c r="L189" s="81">
        <f t="shared" si="60"/>
        <v>-0.31696217395396442</v>
      </c>
      <c r="M189" s="41">
        <f t="shared" ref="M189:M196" si="77">(I189-E189)</f>
        <v>-1.65095833561384</v>
      </c>
      <c r="N189" s="75"/>
    </row>
    <row r="190" spans="2:14" x14ac:dyDescent="0.25">
      <c r="B190" s="269"/>
      <c r="C190" s="275"/>
      <c r="D190" s="4" t="s">
        <v>47</v>
      </c>
      <c r="E190" s="41">
        <f t="shared" si="75"/>
        <v>6.0858480521564111</v>
      </c>
      <c r="F190" s="41">
        <f t="shared" si="75"/>
        <v>5.3491945835517871</v>
      </c>
      <c r="G190" s="41">
        <f t="shared" si="75"/>
        <v>5.9650944469731453</v>
      </c>
      <c r="H190" s="41">
        <f t="shared" si="75"/>
        <v>6.2993357337968714</v>
      </c>
      <c r="I190" s="41">
        <f t="shared" si="75"/>
        <v>5.7549280737556785</v>
      </c>
      <c r="J190" s="81">
        <f t="shared" si="58"/>
        <v>-8.642302665666235E-2</v>
      </c>
      <c r="K190" s="41">
        <f t="shared" si="76"/>
        <v>-0.5444076600411929</v>
      </c>
      <c r="L190" s="81">
        <f t="shared" si="60"/>
        <v>-5.4375327080911418E-2</v>
      </c>
      <c r="M190" s="41">
        <f t="shared" si="77"/>
        <v>-0.33091997840073262</v>
      </c>
      <c r="N190" s="75"/>
    </row>
    <row r="191" spans="2:14" x14ac:dyDescent="0.25">
      <c r="B191" s="269"/>
      <c r="C191" s="275"/>
      <c r="D191" s="4" t="s">
        <v>48</v>
      </c>
      <c r="E191" s="41">
        <f t="shared" si="75"/>
        <v>6.9374830274806403</v>
      </c>
      <c r="F191" s="41">
        <f t="shared" si="75"/>
        <v>6.8485442911860428</v>
      </c>
      <c r="G191" s="41">
        <f t="shared" si="75"/>
        <v>5.5543189800228117</v>
      </c>
      <c r="H191" s="41">
        <f t="shared" si="75"/>
        <v>6.1281889542046537</v>
      </c>
      <c r="I191" s="41">
        <f t="shared" si="75"/>
        <v>6.4214324031645127</v>
      </c>
      <c r="J191" s="81">
        <f t="shared" si="58"/>
        <v>4.7851567755374136E-2</v>
      </c>
      <c r="K191" s="41">
        <f t="shared" si="76"/>
        <v>0.29324344895985899</v>
      </c>
      <c r="L191" s="81">
        <f t="shared" si="60"/>
        <v>-7.4385857561302338E-2</v>
      </c>
      <c r="M191" s="41">
        <f t="shared" si="77"/>
        <v>-0.51605062431612758</v>
      </c>
      <c r="N191" s="75"/>
    </row>
    <row r="192" spans="2:14" x14ac:dyDescent="0.25">
      <c r="B192" s="269"/>
      <c r="C192" s="275"/>
      <c r="D192" s="4" t="s">
        <v>49</v>
      </c>
      <c r="E192" s="41">
        <f t="shared" si="75"/>
        <v>2.4357363966575409</v>
      </c>
      <c r="F192" s="41">
        <f t="shared" si="75"/>
        <v>2.437843193922629</v>
      </c>
      <c r="G192" s="41">
        <f t="shared" si="75"/>
        <v>2.4937806482478173</v>
      </c>
      <c r="H192" s="41">
        <f t="shared" si="75"/>
        <v>2.6756725259784404</v>
      </c>
      <c r="I192" s="41">
        <f t="shared" si="75"/>
        <v>2.5505786061867015</v>
      </c>
      <c r="J192" s="81">
        <f t="shared" si="58"/>
        <v>-4.6752328088428774E-2</v>
      </c>
      <c r="K192" s="41">
        <f t="shared" si="76"/>
        <v>-0.12509391979173889</v>
      </c>
      <c r="L192" s="81">
        <f t="shared" si="60"/>
        <v>4.714886622655623E-2</v>
      </c>
      <c r="M192" s="41">
        <f t="shared" si="77"/>
        <v>0.11484220952916058</v>
      </c>
      <c r="N192" s="75"/>
    </row>
    <row r="193" spans="2:14" x14ac:dyDescent="0.25">
      <c r="B193" s="269"/>
      <c r="C193" s="275"/>
      <c r="D193" s="4" t="s">
        <v>50</v>
      </c>
      <c r="E193" s="41">
        <f t="shared" si="75"/>
        <v>7.3884367499177754</v>
      </c>
      <c r="F193" s="41">
        <f t="shared" si="75"/>
        <v>5.7058231246853497</v>
      </c>
      <c r="G193" s="41">
        <f t="shared" si="75"/>
        <v>6.9720730697289195</v>
      </c>
      <c r="H193" s="41">
        <f t="shared" si="75"/>
        <v>6.6176102336667117</v>
      </c>
      <c r="I193" s="41">
        <f t="shared" si="75"/>
        <v>5.729361648217651</v>
      </c>
      <c r="J193" s="81">
        <f t="shared" si="58"/>
        <v>-0.13422497761051977</v>
      </c>
      <c r="K193" s="41">
        <f t="shared" si="76"/>
        <v>-0.88824858544906071</v>
      </c>
      <c r="L193" s="81">
        <f t="shared" si="60"/>
        <v>-0.22455022054815421</v>
      </c>
      <c r="M193" s="41">
        <f t="shared" si="77"/>
        <v>-1.6590751017001244</v>
      </c>
      <c r="N193" s="75"/>
    </row>
    <row r="194" spans="2:14" x14ac:dyDescent="0.25">
      <c r="B194" s="269"/>
      <c r="C194" s="275"/>
      <c r="D194" s="4" t="s">
        <v>51</v>
      </c>
      <c r="E194" s="41">
        <f t="shared" si="75"/>
        <v>2.2840414672322664</v>
      </c>
      <c r="F194" s="41">
        <f t="shared" si="75"/>
        <v>2.0931353607171839</v>
      </c>
      <c r="G194" s="41">
        <f t="shared" si="75"/>
        <v>2.1866149593931499</v>
      </c>
      <c r="H194" s="41">
        <f t="shared" si="75"/>
        <v>2.3720011696365835</v>
      </c>
      <c r="I194" s="41">
        <f t="shared" si="75"/>
        <v>2.410875374829053</v>
      </c>
      <c r="J194" s="81">
        <f t="shared" si="58"/>
        <v>1.6388779942476006E-2</v>
      </c>
      <c r="K194" s="41">
        <f t="shared" si="76"/>
        <v>3.8874205192469535E-2</v>
      </c>
      <c r="L194" s="81">
        <f t="shared" si="60"/>
        <v>5.5530475000736379E-2</v>
      </c>
      <c r="M194" s="41">
        <f t="shared" si="77"/>
        <v>0.12683390759678659</v>
      </c>
      <c r="N194" s="75"/>
    </row>
    <row r="195" spans="2:14" x14ac:dyDescent="0.25">
      <c r="B195" s="269"/>
      <c r="C195" s="275"/>
      <c r="D195" s="4" t="s">
        <v>52</v>
      </c>
      <c r="E195" s="41">
        <f t="shared" si="75"/>
        <v>7.4203753436920517</v>
      </c>
      <c r="F195" s="41">
        <f t="shared" si="75"/>
        <v>6.3173322576307651</v>
      </c>
      <c r="G195" s="41">
        <f t="shared" si="75"/>
        <v>5.5219885141008653</v>
      </c>
      <c r="H195" s="41">
        <f t="shared" si="75"/>
        <v>6.81836284648623</v>
      </c>
      <c r="I195" s="41">
        <f t="shared" si="75"/>
        <v>6.7723569064660403</v>
      </c>
      <c r="J195" s="31">
        <f t="shared" si="58"/>
        <v>-6.7473587217345976E-3</v>
      </c>
      <c r="K195" s="41">
        <f t="shared" si="76"/>
        <v>-4.6005940020189762E-2</v>
      </c>
      <c r="L195" s="31">
        <f t="shared" si="60"/>
        <v>-8.732960358627706E-2</v>
      </c>
      <c r="M195" s="41">
        <f t="shared" si="77"/>
        <v>-0.64801843722601138</v>
      </c>
      <c r="N195" s="42"/>
    </row>
    <row r="196" spans="2:14" x14ac:dyDescent="0.25">
      <c r="B196" s="269"/>
      <c r="C196" s="276"/>
      <c r="D196" s="32" t="s">
        <v>53</v>
      </c>
      <c r="E196" s="77">
        <f t="shared" si="75"/>
        <v>5.7197554263781054</v>
      </c>
      <c r="F196" s="77">
        <f t="shared" si="75"/>
        <v>5.4171790443293037</v>
      </c>
      <c r="G196" s="77">
        <f t="shared" si="75"/>
        <v>4.4508400617018022</v>
      </c>
      <c r="H196" s="77">
        <f t="shared" si="75"/>
        <v>5.585586474869209</v>
      </c>
      <c r="I196" s="77">
        <f t="shared" si="75"/>
        <v>6.340078572704102</v>
      </c>
      <c r="J196" s="72">
        <f t="shared" si="58"/>
        <v>0.13507840246132075</v>
      </c>
      <c r="K196" s="77">
        <f t="shared" si="76"/>
        <v>0.75449209783489302</v>
      </c>
      <c r="L196" s="72">
        <f t="shared" si="60"/>
        <v>0.10845273968624936</v>
      </c>
      <c r="M196" s="77">
        <f t="shared" si="77"/>
        <v>0.62032314632599661</v>
      </c>
      <c r="N196" s="55"/>
    </row>
    <row r="197" spans="2:14" x14ac:dyDescent="0.25">
      <c r="B197" s="269"/>
      <c r="C197" s="277" t="s">
        <v>34</v>
      </c>
      <c r="D197" s="63" t="s">
        <v>43</v>
      </c>
      <c r="E197" s="65">
        <v>0.70566445218302065</v>
      </c>
      <c r="F197" s="65">
        <v>0.42151592636549812</v>
      </c>
      <c r="G197" s="65">
        <v>0.46071549284573426</v>
      </c>
      <c r="H197" s="65">
        <v>0.69548218463868861</v>
      </c>
      <c r="I197" s="65">
        <v>0.75317428421984389</v>
      </c>
      <c r="J197" s="65">
        <f t="shared" si="58"/>
        <v>8.2952663426061779E-2</v>
      </c>
      <c r="K197" s="73">
        <f>(I197-H197)*100</f>
        <v>5.7692099581155283</v>
      </c>
      <c r="L197" s="65">
        <f t="shared" ref="L197" si="78">I197/F197-1</f>
        <v>0.78682283897088978</v>
      </c>
      <c r="M197" s="73">
        <f t="shared" ref="M197" si="79">I197-F197</f>
        <v>0.33165835785434578</v>
      </c>
      <c r="N197" s="65"/>
    </row>
    <row r="198" spans="2:14" x14ac:dyDescent="0.25">
      <c r="B198" s="269"/>
      <c r="C198" s="278"/>
      <c r="D198" s="15" t="s">
        <v>44</v>
      </c>
      <c r="E198" s="18">
        <v>0.76972196158821105</v>
      </c>
      <c r="F198" s="18">
        <v>0.49563348888170433</v>
      </c>
      <c r="G198" s="18">
        <v>0.53007392392769836</v>
      </c>
      <c r="H198" s="18">
        <v>0.78235212112064911</v>
      </c>
      <c r="I198" s="18">
        <v>0.81120905005064936</v>
      </c>
      <c r="J198" s="18">
        <f t="shared" si="58"/>
        <v>3.6884835039068253E-2</v>
      </c>
      <c r="K198" s="44">
        <f t="shared" ref="K198" si="80">(I198-H198)*100</f>
        <v>2.8856928930000247</v>
      </c>
      <c r="L198" s="18">
        <f t="shared" si="60"/>
        <v>5.3898797920271857E-2</v>
      </c>
      <c r="M198" s="44">
        <f t="shared" ref="M198" si="81">(I198-E198)*100</f>
        <v>4.1487088462438315</v>
      </c>
      <c r="N198" s="18"/>
    </row>
    <row r="199" spans="2:14" x14ac:dyDescent="0.25">
      <c r="B199" s="269"/>
      <c r="C199" s="278"/>
      <c r="D199" s="19" t="s">
        <v>45</v>
      </c>
      <c r="E199" s="68">
        <v>0.67192823926387557</v>
      </c>
      <c r="F199" s="68">
        <v>0.41641203353334449</v>
      </c>
      <c r="G199" s="68">
        <v>0.38237984856351559</v>
      </c>
      <c r="H199" s="68">
        <v>0.63514820255836268</v>
      </c>
      <c r="I199" s="68">
        <v>0.71202240207954559</v>
      </c>
      <c r="J199" s="68">
        <f t="shared" si="58"/>
        <v>0.12103348354216448</v>
      </c>
      <c r="K199" s="45">
        <f>(I199-H199)*100</f>
        <v>7.6874199521182902</v>
      </c>
      <c r="L199" s="68">
        <f t="shared" si="60"/>
        <v>5.96703047628937E-2</v>
      </c>
      <c r="M199" s="45">
        <f>(I199-E199)*100</f>
        <v>4.0094162815670025</v>
      </c>
      <c r="N199" s="68"/>
    </row>
    <row r="200" spans="2:14" x14ac:dyDescent="0.25">
      <c r="B200" s="269"/>
      <c r="C200" s="278"/>
      <c r="D200" s="19" t="s">
        <v>46</v>
      </c>
      <c r="E200" s="68">
        <v>0.57076491108653105</v>
      </c>
      <c r="F200" s="68">
        <v>0.42174668708366447</v>
      </c>
      <c r="G200" s="68">
        <v>0.40408330264719122</v>
      </c>
      <c r="H200" s="68">
        <v>0.53778304538949095</v>
      </c>
      <c r="I200" s="68">
        <v>0.55454348826086564</v>
      </c>
      <c r="J200" s="68">
        <f t="shared" si="58"/>
        <v>3.1165807503722665E-2</v>
      </c>
      <c r="K200" s="45">
        <f t="shared" ref="K200:K207" si="82">(I200-H200)*100</f>
        <v>1.6760442871374681</v>
      </c>
      <c r="L200" s="68">
        <f t="shared" si="60"/>
        <v>-2.8420497670022637E-2</v>
      </c>
      <c r="M200" s="45">
        <f t="shared" ref="M200:M207" si="83">(I200-E200)*100</f>
        <v>-1.622142282566541</v>
      </c>
      <c r="N200" s="68"/>
    </row>
    <row r="201" spans="2:14" x14ac:dyDescent="0.25">
      <c r="B201" s="269"/>
      <c r="C201" s="278"/>
      <c r="D201" s="19" t="s">
        <v>47</v>
      </c>
      <c r="E201" s="68">
        <v>0.56176365655817706</v>
      </c>
      <c r="F201" s="68">
        <v>0.31148476369141237</v>
      </c>
      <c r="G201" s="68">
        <v>0.28621210694206145</v>
      </c>
      <c r="H201" s="68">
        <v>0.60938004840462912</v>
      </c>
      <c r="I201" s="68">
        <v>0.6452598187198163</v>
      </c>
      <c r="J201" s="68">
        <f t="shared" si="58"/>
        <v>5.8879135293518736E-2</v>
      </c>
      <c r="K201" s="45">
        <f t="shared" si="82"/>
        <v>3.5879770315187187</v>
      </c>
      <c r="L201" s="68">
        <f t="shared" si="60"/>
        <v>0.14863218933244093</v>
      </c>
      <c r="M201" s="45">
        <f t="shared" si="83"/>
        <v>8.3496162161639234</v>
      </c>
      <c r="N201" s="68"/>
    </row>
    <row r="202" spans="2:14" x14ac:dyDescent="0.25">
      <c r="B202" s="269"/>
      <c r="C202" s="278"/>
      <c r="D202" s="19" t="s">
        <v>48</v>
      </c>
      <c r="E202" s="68">
        <v>0.70518161483742259</v>
      </c>
      <c r="F202" s="68">
        <v>0.48948502261743165</v>
      </c>
      <c r="G202" s="68">
        <v>0.48615455783025679</v>
      </c>
      <c r="H202" s="68">
        <v>0.6493275173640638</v>
      </c>
      <c r="I202" s="68">
        <v>0.73071425433679682</v>
      </c>
      <c r="J202" s="68">
        <f t="shared" si="58"/>
        <v>0.12534003995875831</v>
      </c>
      <c r="K202" s="45">
        <f t="shared" si="82"/>
        <v>8.1386736972733011</v>
      </c>
      <c r="L202" s="68">
        <f t="shared" si="60"/>
        <v>3.6207182606796451E-2</v>
      </c>
      <c r="M202" s="45">
        <f t="shared" si="83"/>
        <v>2.5532639499374232</v>
      </c>
      <c r="N202" s="68"/>
    </row>
    <row r="203" spans="2:14" x14ac:dyDescent="0.25">
      <c r="B203" s="269"/>
      <c r="C203" s="278"/>
      <c r="D203" s="19" t="s">
        <v>49</v>
      </c>
      <c r="E203" s="68">
        <v>0.52295410715246138</v>
      </c>
      <c r="F203" s="68">
        <v>0.5147906295498732</v>
      </c>
      <c r="G203" s="68">
        <v>0.42945341263098274</v>
      </c>
      <c r="H203" s="68">
        <v>0.57741590694750078</v>
      </c>
      <c r="I203" s="68">
        <v>0.61259601883208059</v>
      </c>
      <c r="J203" s="68">
        <f t="shared" si="58"/>
        <v>6.0926814556528042E-2</v>
      </c>
      <c r="K203" s="45">
        <f t="shared" si="82"/>
        <v>3.5180111884579812</v>
      </c>
      <c r="L203" s="68">
        <f t="shared" si="60"/>
        <v>0.17141449020780919</v>
      </c>
      <c r="M203" s="45">
        <f t="shared" si="83"/>
        <v>8.9641911679619213</v>
      </c>
      <c r="N203" s="68"/>
    </row>
    <row r="204" spans="2:14" x14ac:dyDescent="0.25">
      <c r="B204" s="269"/>
      <c r="C204" s="278"/>
      <c r="D204" s="19" t="s">
        <v>50</v>
      </c>
      <c r="E204" s="68">
        <v>0.70135878861553691</v>
      </c>
      <c r="F204" s="68">
        <v>0.60407891607923314</v>
      </c>
      <c r="G204" s="68">
        <v>0.70336128458075009</v>
      </c>
      <c r="H204" s="68">
        <v>0.8015089072176752</v>
      </c>
      <c r="I204" s="68">
        <v>0.82779844332469787</v>
      </c>
      <c r="J204" s="68">
        <f t="shared" si="58"/>
        <v>3.2800054834428494E-2</v>
      </c>
      <c r="K204" s="45">
        <f t="shared" si="82"/>
        <v>2.6289536107022671</v>
      </c>
      <c r="L204" s="68">
        <f t="shared" si="60"/>
        <v>0.18027813547292881</v>
      </c>
      <c r="M204" s="45">
        <f t="shared" si="83"/>
        <v>12.643965470916097</v>
      </c>
      <c r="N204" s="68"/>
    </row>
    <row r="205" spans="2:14" x14ac:dyDescent="0.25">
      <c r="B205" s="269"/>
      <c r="C205" s="278"/>
      <c r="D205" s="19" t="s">
        <v>51</v>
      </c>
      <c r="E205" s="68">
        <v>0.51296533102376651</v>
      </c>
      <c r="F205" s="68">
        <v>0.43917828766012645</v>
      </c>
      <c r="G205" s="68">
        <v>0.43287194104141685</v>
      </c>
      <c r="H205" s="68">
        <v>0.55540181632567553</v>
      </c>
      <c r="I205" s="68">
        <v>0.56942335787332776</v>
      </c>
      <c r="J205" s="68">
        <f t="shared" si="58"/>
        <v>2.5245761060727734E-2</v>
      </c>
      <c r="K205" s="45">
        <f t="shared" si="82"/>
        <v>1.4021541547652228</v>
      </c>
      <c r="L205" s="68">
        <f t="shared" si="60"/>
        <v>0.11006207132338441</v>
      </c>
      <c r="M205" s="45">
        <f t="shared" si="83"/>
        <v>5.6458026849561254</v>
      </c>
      <c r="N205" s="68"/>
    </row>
    <row r="206" spans="2:14" x14ac:dyDescent="0.25">
      <c r="B206" s="269"/>
      <c r="C206" s="278"/>
      <c r="D206" s="19" t="s">
        <v>52</v>
      </c>
      <c r="E206" s="68">
        <v>0.73831679821858165</v>
      </c>
      <c r="F206" s="68">
        <v>0.49125694136118242</v>
      </c>
      <c r="G206" s="68">
        <v>0.48201408869433904</v>
      </c>
      <c r="H206" s="68">
        <v>0.74892677369097149</v>
      </c>
      <c r="I206" s="68">
        <v>0.81331329152256404</v>
      </c>
      <c r="J206" s="68">
        <f t="shared" si="58"/>
        <v>8.5971713248110149E-2</v>
      </c>
      <c r="K206" s="45">
        <f t="shared" si="82"/>
        <v>6.4386517831592549</v>
      </c>
      <c r="L206" s="68">
        <f t="shared" si="60"/>
        <v>0.10157766081570219</v>
      </c>
      <c r="M206" s="45">
        <f t="shared" si="83"/>
        <v>7.4996493303982392</v>
      </c>
      <c r="N206" s="22"/>
    </row>
    <row r="207" spans="2:14" x14ac:dyDescent="0.25">
      <c r="B207" s="269"/>
      <c r="C207" s="279"/>
      <c r="D207" s="23" t="s">
        <v>53</v>
      </c>
      <c r="E207" s="68">
        <v>0.58427290328329673</v>
      </c>
      <c r="F207" s="68">
        <v>0.36139382757206262</v>
      </c>
      <c r="G207" s="68">
        <v>0.30640431884692987</v>
      </c>
      <c r="H207" s="68">
        <v>0.53127749995092155</v>
      </c>
      <c r="I207" s="68">
        <v>0.69652045193105105</v>
      </c>
      <c r="J207" s="68">
        <f t="shared" si="58"/>
        <v>0.31102945634888424</v>
      </c>
      <c r="K207" s="45">
        <f t="shared" si="82"/>
        <v>16.52429519801295</v>
      </c>
      <c r="L207" s="68">
        <f t="shared" si="60"/>
        <v>0.19211493125384393</v>
      </c>
      <c r="M207" s="45">
        <f t="shared" si="83"/>
        <v>11.224754864775432</v>
      </c>
      <c r="N207" s="46"/>
    </row>
    <row r="208" spans="2:14" x14ac:dyDescent="0.25">
      <c r="B208" s="269"/>
      <c r="C208" s="280" t="s">
        <v>57</v>
      </c>
      <c r="D208" s="63" t="s">
        <v>43</v>
      </c>
      <c r="E208" s="64">
        <v>132144</v>
      </c>
      <c r="F208" s="64">
        <v>66601</v>
      </c>
      <c r="G208" s="64">
        <v>82456</v>
      </c>
      <c r="H208" s="64">
        <v>123696</v>
      </c>
      <c r="I208" s="64">
        <v>125536</v>
      </c>
      <c r="J208" s="65">
        <f t="shared" si="58"/>
        <v>1.48751778553875E-2</v>
      </c>
      <c r="K208" s="64">
        <f t="shared" ref="K208:K209" si="84">I208-H208</f>
        <v>1840</v>
      </c>
      <c r="L208" s="65">
        <f t="shared" si="60"/>
        <v>-5.0006054001695111E-2</v>
      </c>
      <c r="M208" s="64">
        <f t="shared" ref="M208:M209" si="85">I208-E208</f>
        <v>-6608</v>
      </c>
      <c r="N208" s="65">
        <f t="shared" ref="N208:N218" si="86">I208/$I$208</f>
        <v>1</v>
      </c>
    </row>
    <row r="209" spans="2:14" x14ac:dyDescent="0.25">
      <c r="B209" s="269"/>
      <c r="C209" s="275"/>
      <c r="D209" s="26" t="s">
        <v>44</v>
      </c>
      <c r="E209" s="27">
        <v>46648</v>
      </c>
      <c r="F209" s="27">
        <v>23742</v>
      </c>
      <c r="G209" s="27">
        <v>29697</v>
      </c>
      <c r="H209" s="27">
        <v>44233</v>
      </c>
      <c r="I209" s="27">
        <v>45902</v>
      </c>
      <c r="J209" s="36">
        <f t="shared" si="58"/>
        <v>3.7732010037754726E-2</v>
      </c>
      <c r="K209" s="27">
        <f t="shared" si="84"/>
        <v>1669</v>
      </c>
      <c r="L209" s="36">
        <f t="shared" si="60"/>
        <v>-1.5992111130166298E-2</v>
      </c>
      <c r="M209" s="27">
        <f t="shared" si="85"/>
        <v>-746</v>
      </c>
      <c r="N209" s="38">
        <f t="shared" si="86"/>
        <v>0.36564810094315575</v>
      </c>
    </row>
    <row r="210" spans="2:14" x14ac:dyDescent="0.25">
      <c r="B210" s="269"/>
      <c r="C210" s="275"/>
      <c r="D210" s="4" t="s">
        <v>45</v>
      </c>
      <c r="E210" s="29">
        <v>41159</v>
      </c>
      <c r="F210" s="29">
        <v>20336</v>
      </c>
      <c r="G210" s="29">
        <v>24064</v>
      </c>
      <c r="H210" s="29">
        <v>38225</v>
      </c>
      <c r="I210" s="29">
        <v>37475</v>
      </c>
      <c r="J210" s="74">
        <f t="shared" si="58"/>
        <v>-1.962066710268151E-2</v>
      </c>
      <c r="K210" s="29">
        <f>I210-H210</f>
        <v>-750</v>
      </c>
      <c r="L210" s="74">
        <f t="shared" si="60"/>
        <v>-8.950654777812872E-2</v>
      </c>
      <c r="M210" s="29">
        <f>I210-E210</f>
        <v>-3684</v>
      </c>
      <c r="N210" s="75">
        <f t="shared" si="86"/>
        <v>0.29851994646953861</v>
      </c>
    </row>
    <row r="211" spans="2:14" x14ac:dyDescent="0.25">
      <c r="B211" s="269"/>
      <c r="C211" s="275"/>
      <c r="D211" s="4" t="s">
        <v>46</v>
      </c>
      <c r="E211" s="29">
        <v>1127</v>
      </c>
      <c r="F211" s="29">
        <v>437</v>
      </c>
      <c r="G211" s="29">
        <v>669</v>
      </c>
      <c r="H211" s="29">
        <v>857</v>
      </c>
      <c r="I211" s="29">
        <v>900</v>
      </c>
      <c r="J211" s="74">
        <f t="shared" si="58"/>
        <v>5.0175029171528607E-2</v>
      </c>
      <c r="K211" s="29">
        <f t="shared" ref="K211:K218" si="87">I211-H211</f>
        <v>43</v>
      </c>
      <c r="L211" s="74">
        <f t="shared" si="60"/>
        <v>-0.20141969831410822</v>
      </c>
      <c r="M211" s="29">
        <f t="shared" ref="M211:M218" si="88">I211-E211</f>
        <v>-227</v>
      </c>
      <c r="N211" s="75">
        <f t="shared" si="86"/>
        <v>7.1692582207494261E-3</v>
      </c>
    </row>
    <row r="212" spans="2:14" x14ac:dyDescent="0.25">
      <c r="B212" s="269"/>
      <c r="C212" s="275"/>
      <c r="D212" s="4" t="s">
        <v>47</v>
      </c>
      <c r="E212" s="29">
        <v>4070</v>
      </c>
      <c r="F212" s="29">
        <v>2900</v>
      </c>
      <c r="G212" s="29">
        <v>4012</v>
      </c>
      <c r="H212" s="29">
        <v>4562</v>
      </c>
      <c r="I212" s="29">
        <v>4395</v>
      </c>
      <c r="J212" s="74">
        <f t="shared" si="58"/>
        <v>-3.6606751424813733E-2</v>
      </c>
      <c r="K212" s="29">
        <f t="shared" si="87"/>
        <v>-167</v>
      </c>
      <c r="L212" s="74">
        <f t="shared" si="60"/>
        <v>7.9852579852579764E-2</v>
      </c>
      <c r="M212" s="29">
        <f t="shared" si="88"/>
        <v>325</v>
      </c>
      <c r="N212" s="75">
        <f t="shared" si="86"/>
        <v>3.5009877644659702E-2</v>
      </c>
    </row>
    <row r="213" spans="2:14" x14ac:dyDescent="0.25">
      <c r="B213" s="269"/>
      <c r="C213" s="275"/>
      <c r="D213" s="4" t="s">
        <v>48</v>
      </c>
      <c r="E213" s="29">
        <v>21340</v>
      </c>
      <c r="F213" s="29">
        <v>9244</v>
      </c>
      <c r="G213" s="29">
        <v>11050</v>
      </c>
      <c r="H213" s="29">
        <v>18364</v>
      </c>
      <c r="I213" s="29">
        <v>19209</v>
      </c>
      <c r="J213" s="74">
        <f t="shared" si="58"/>
        <v>4.6013940318013535E-2</v>
      </c>
      <c r="K213" s="29">
        <f t="shared" si="87"/>
        <v>845</v>
      </c>
      <c r="L213" s="74">
        <f t="shared" si="60"/>
        <v>-9.9859418931583899E-2</v>
      </c>
      <c r="M213" s="29">
        <f t="shared" si="88"/>
        <v>-2131</v>
      </c>
      <c r="N213" s="75">
        <f t="shared" si="86"/>
        <v>0.15301586795819525</v>
      </c>
    </row>
    <row r="214" spans="2:14" x14ac:dyDescent="0.25">
      <c r="B214" s="269"/>
      <c r="C214" s="275"/>
      <c r="D214" s="4" t="s">
        <v>49</v>
      </c>
      <c r="E214" s="29">
        <v>713</v>
      </c>
      <c r="F214" s="29">
        <v>339</v>
      </c>
      <c r="G214" s="29">
        <v>532</v>
      </c>
      <c r="H214" s="29">
        <v>654</v>
      </c>
      <c r="I214" s="29">
        <v>663</v>
      </c>
      <c r="J214" s="74">
        <f t="shared" si="58"/>
        <v>1.3761467889908285E-2</v>
      </c>
      <c r="K214" s="29">
        <f t="shared" si="87"/>
        <v>9</v>
      </c>
      <c r="L214" s="74">
        <f t="shared" si="60"/>
        <v>-7.0126227208976211E-2</v>
      </c>
      <c r="M214" s="29">
        <f t="shared" si="88"/>
        <v>-50</v>
      </c>
      <c r="N214" s="75">
        <f t="shared" si="86"/>
        <v>5.2813535559520777E-3</v>
      </c>
    </row>
    <row r="215" spans="2:14" x14ac:dyDescent="0.25">
      <c r="B215" s="269"/>
      <c r="C215" s="275"/>
      <c r="D215" s="4" t="s">
        <v>50</v>
      </c>
      <c r="E215" s="29">
        <v>4124</v>
      </c>
      <c r="F215" s="29">
        <v>2132</v>
      </c>
      <c r="G215" s="29">
        <v>2908</v>
      </c>
      <c r="H215" s="29">
        <v>4497</v>
      </c>
      <c r="I215" s="29">
        <v>4790</v>
      </c>
      <c r="J215" s="74">
        <f t="shared" si="58"/>
        <v>6.5154547476095281E-2</v>
      </c>
      <c r="K215" s="29">
        <f t="shared" si="87"/>
        <v>293</v>
      </c>
      <c r="L215" s="74">
        <f t="shared" si="60"/>
        <v>0.16149369544131909</v>
      </c>
      <c r="M215" s="29">
        <f t="shared" si="88"/>
        <v>666</v>
      </c>
      <c r="N215" s="75">
        <f t="shared" si="86"/>
        <v>3.8156385419321946E-2</v>
      </c>
    </row>
    <row r="216" spans="2:14" x14ac:dyDescent="0.25">
      <c r="B216" s="269"/>
      <c r="C216" s="275"/>
      <c r="D216" s="4" t="s">
        <v>51</v>
      </c>
      <c r="E216" s="29">
        <v>2690</v>
      </c>
      <c r="F216" s="29">
        <v>1526</v>
      </c>
      <c r="G216" s="29">
        <v>2270</v>
      </c>
      <c r="H216" s="29">
        <v>2680</v>
      </c>
      <c r="I216" s="29">
        <v>2774</v>
      </c>
      <c r="J216" s="74">
        <f t="shared" si="58"/>
        <v>3.5074626865671643E-2</v>
      </c>
      <c r="K216" s="29">
        <f t="shared" si="87"/>
        <v>94</v>
      </c>
      <c r="L216" s="74">
        <f t="shared" si="60"/>
        <v>3.1226765799256428E-2</v>
      </c>
      <c r="M216" s="29">
        <f t="shared" si="88"/>
        <v>84</v>
      </c>
      <c r="N216" s="75">
        <f t="shared" si="86"/>
        <v>2.2097247004843234E-2</v>
      </c>
    </row>
    <row r="217" spans="2:14" x14ac:dyDescent="0.25">
      <c r="B217" s="269"/>
      <c r="C217" s="275"/>
      <c r="D217" s="4" t="s">
        <v>52</v>
      </c>
      <c r="E217" s="29">
        <v>6890</v>
      </c>
      <c r="F217" s="29">
        <v>3786</v>
      </c>
      <c r="G217" s="29">
        <v>4393</v>
      </c>
      <c r="H217" s="29">
        <v>6413</v>
      </c>
      <c r="I217" s="29">
        <v>6356</v>
      </c>
      <c r="J217" s="40">
        <f t="shared" si="58"/>
        <v>-8.8881958521752624E-3</v>
      </c>
      <c r="K217" s="29">
        <f t="shared" si="87"/>
        <v>-57</v>
      </c>
      <c r="L217" s="40">
        <f t="shared" si="60"/>
        <v>-7.7503628447024631E-2</v>
      </c>
      <c r="M217" s="29">
        <f t="shared" si="88"/>
        <v>-534</v>
      </c>
      <c r="N217" s="42">
        <f t="shared" si="86"/>
        <v>5.0630894723425947E-2</v>
      </c>
    </row>
    <row r="218" spans="2:14" x14ac:dyDescent="0.25">
      <c r="B218" s="270"/>
      <c r="C218" s="276"/>
      <c r="D218" s="32" t="s">
        <v>53</v>
      </c>
      <c r="E218" s="71">
        <v>3382</v>
      </c>
      <c r="F218" s="71">
        <v>2158</v>
      </c>
      <c r="G218" s="71">
        <v>2862</v>
      </c>
      <c r="H218" s="71">
        <v>3212</v>
      </c>
      <c r="I218" s="71">
        <v>3072</v>
      </c>
      <c r="J218" s="61">
        <f t="shared" si="58"/>
        <v>-4.3586550435865457E-2</v>
      </c>
      <c r="K218" s="71">
        <f t="shared" si="87"/>
        <v>-140</v>
      </c>
      <c r="L218" s="61">
        <f t="shared" si="60"/>
        <v>-9.1661738616203414E-2</v>
      </c>
      <c r="M218" s="71">
        <f t="shared" si="88"/>
        <v>-310</v>
      </c>
      <c r="N218" s="55">
        <f t="shared" si="86"/>
        <v>2.4471068060158044E-2</v>
      </c>
    </row>
    <row r="219" spans="2:14" x14ac:dyDescent="0.25">
      <c r="B219" s="264"/>
      <c r="C219" s="264"/>
      <c r="D219" s="264"/>
      <c r="E219" s="264"/>
      <c r="F219" s="264"/>
      <c r="G219" s="264"/>
      <c r="H219" s="264"/>
      <c r="I219" s="264"/>
      <c r="J219" s="264"/>
      <c r="K219" s="264"/>
      <c r="L219" s="264"/>
      <c r="M219" s="264"/>
      <c r="N219" s="47"/>
    </row>
    <row r="220" spans="2:14" x14ac:dyDescent="0.25">
      <c r="B220" s="266" t="s">
        <v>55</v>
      </c>
      <c r="C220" s="266"/>
      <c r="D220" s="266"/>
      <c r="E220" s="266"/>
      <c r="F220" s="266"/>
      <c r="G220" s="266"/>
      <c r="H220" s="266"/>
      <c r="I220" s="266"/>
      <c r="J220" s="266"/>
      <c r="K220" s="266"/>
      <c r="L220" s="266"/>
      <c r="M220" s="266"/>
    </row>
  </sheetData>
  <mergeCells count="30">
    <mergeCell ref="D1:N2"/>
    <mergeCell ref="B7:B72"/>
    <mergeCell ref="C7:C17"/>
    <mergeCell ref="C18:C28"/>
    <mergeCell ref="C29:C39"/>
    <mergeCell ref="C40:C50"/>
    <mergeCell ref="C51:C61"/>
    <mergeCell ref="C62:C72"/>
    <mergeCell ref="B73:M73"/>
    <mergeCell ref="B74:M74"/>
    <mergeCell ref="B77:M77"/>
    <mergeCell ref="B80:B145"/>
    <mergeCell ref="C80:C90"/>
    <mergeCell ref="C91:C101"/>
    <mergeCell ref="C102:C112"/>
    <mergeCell ref="C113:C123"/>
    <mergeCell ref="C124:C134"/>
    <mergeCell ref="C135:C145"/>
    <mergeCell ref="B219:M219"/>
    <mergeCell ref="B220:M220"/>
    <mergeCell ref="B146:M146"/>
    <mergeCell ref="B147:M147"/>
    <mergeCell ref="B150:M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A082CA-200E-49DA-9006-AFBB315DC423}">
  <sheetPr>
    <tabColor theme="4" tint="0.79998168889431442"/>
  </sheetPr>
  <dimension ref="A1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1" spans="1:16" x14ac:dyDescent="0.25">
      <c r="D1" t="s">
        <v>223</v>
      </c>
      <c r="E1" t="s">
        <v>223</v>
      </c>
      <c r="G1" t="s">
        <v>223</v>
      </c>
    </row>
    <row r="4" spans="1:16" ht="48.75" customHeight="1" thickBot="1" x14ac:dyDescent="0.3">
      <c r="B4" s="267" t="s">
        <v>287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89" t="s">
        <v>68</v>
      </c>
      <c r="D6" s="290"/>
      <c r="E6" s="290"/>
      <c r="F6" s="290"/>
      <c r="G6" s="290"/>
      <c r="H6" s="290"/>
      <c r="I6" s="290"/>
      <c r="J6" s="290"/>
      <c r="K6" s="290"/>
      <c r="L6" s="290"/>
      <c r="M6" s="290"/>
      <c r="N6" s="290"/>
      <c r="O6" s="291"/>
    </row>
    <row r="7" spans="1:16" ht="22.5" thickTop="1" thickBot="1" x14ac:dyDescent="0.3">
      <c r="B7" s="109"/>
      <c r="C7" s="292">
        <f>2019</f>
        <v>2019</v>
      </c>
      <c r="D7" s="293"/>
      <c r="E7" s="294">
        <v>2020</v>
      </c>
      <c r="F7" s="293"/>
      <c r="G7" s="294">
        <v>2021</v>
      </c>
      <c r="H7" s="293"/>
      <c r="I7" s="294">
        <v>2022</v>
      </c>
      <c r="J7" s="293"/>
      <c r="K7" s="294">
        <v>2023</v>
      </c>
      <c r="L7" s="293"/>
      <c r="M7" s="294">
        <v>2024</v>
      </c>
      <c r="N7" s="295"/>
      <c r="O7" s="296"/>
    </row>
    <row r="8" spans="1:16" ht="16.5" thickTop="1" thickBot="1" x14ac:dyDescent="0.3">
      <c r="B8" s="85"/>
      <c r="C8" s="111" t="s">
        <v>69</v>
      </c>
      <c r="D8" s="112" t="str">
        <f>CONCATENATE("dif ",RIGHT(2019,2),"/",RIGHT(2018,2))</f>
        <v>dif 19/18</v>
      </c>
      <c r="E8" s="113" t="s">
        <v>69</v>
      </c>
      <c r="F8" s="112" t="str">
        <f>CONCATENATE("dif ",RIGHT(E7,2),"/",RIGHT(C7,2))</f>
        <v>dif 20/19</v>
      </c>
      <c r="G8" s="113" t="s">
        <v>69</v>
      </c>
      <c r="H8" s="112" t="str">
        <f>CONCATENATE("dif ",RIGHT(G7,2),"/",RIGHT(E7,2))</f>
        <v>dif 21/20</v>
      </c>
      <c r="I8" s="113" t="s">
        <v>69</v>
      </c>
      <c r="J8" s="112" t="str">
        <f>CONCATENATE("dif ",RIGHT(I7,2),"/",RIGHT(G7,2))</f>
        <v>dif 22/21</v>
      </c>
      <c r="K8" s="113" t="s">
        <v>69</v>
      </c>
      <c r="L8" s="112" t="str">
        <f>CONCATENATE("dif ",RIGHT(K7,2),"/",RIGHT(I7,2))</f>
        <v>dif 23/22</v>
      </c>
      <c r="M8" s="113" t="s">
        <v>69</v>
      </c>
      <c r="N8" s="112" t="s">
        <v>314</v>
      </c>
      <c r="O8" s="112" t="s">
        <v>315</v>
      </c>
    </row>
    <row r="9" spans="1:16" x14ac:dyDescent="0.25">
      <c r="A9" s="1" t="s">
        <v>70</v>
      </c>
      <c r="B9" s="114" t="s">
        <v>71</v>
      </c>
      <c r="C9" s="184">
        <v>6.6107026143790852</v>
      </c>
      <c r="D9" s="185">
        <v>-1.5317068939947669</v>
      </c>
      <c r="E9" s="184">
        <v>6.4893508611026194</v>
      </c>
      <c r="F9" s="185">
        <f t="shared" ref="F9:J21" si="0">IFERROR(E9-C9,"-")</f>
        <v>-0.12135175327646586</v>
      </c>
      <c r="G9" s="184">
        <v>10.78780284043442</v>
      </c>
      <c r="H9" s="185">
        <f t="shared" si="0"/>
        <v>4.2984519793318006</v>
      </c>
      <c r="I9" s="184">
        <v>7.1439975747776883</v>
      </c>
      <c r="J9" s="185">
        <f t="shared" si="0"/>
        <v>-3.6438052656567317</v>
      </c>
      <c r="K9" s="184">
        <v>6.6944336100741069</v>
      </c>
      <c r="L9" s="185">
        <f t="shared" ref="L9:L21" si="1">IFERROR(K9-I9,"-")</f>
        <v>-0.4495639647035814</v>
      </c>
      <c r="M9" s="184">
        <v>5.6493276939587149</v>
      </c>
      <c r="N9" s="185">
        <v>-1.0451059161153919</v>
      </c>
      <c r="O9" s="185">
        <v>-0.96137492042037032</v>
      </c>
    </row>
    <row r="10" spans="1:16" x14ac:dyDescent="0.25">
      <c r="A10" s="1" t="s">
        <v>72</v>
      </c>
      <c r="B10" s="114" t="s">
        <v>73</v>
      </c>
      <c r="C10" s="184">
        <v>6.3015245623941274</v>
      </c>
      <c r="D10" s="185">
        <v>-1.7891264410322067</v>
      </c>
      <c r="E10" s="184">
        <v>5.4963622357271245</v>
      </c>
      <c r="F10" s="185">
        <f t="shared" si="0"/>
        <v>-0.80516232666700294</v>
      </c>
      <c r="G10" s="184">
        <v>8.326898326898327</v>
      </c>
      <c r="H10" s="185">
        <f t="shared" si="0"/>
        <v>2.8305360911712025</v>
      </c>
      <c r="I10" s="184">
        <v>5.433778974704242</v>
      </c>
      <c r="J10" s="185">
        <f t="shared" si="0"/>
        <v>-2.893119352194085</v>
      </c>
      <c r="K10" s="184">
        <v>6.3448800913589647</v>
      </c>
      <c r="L10" s="185">
        <f t="shared" si="1"/>
        <v>0.91110111665472271</v>
      </c>
      <c r="M10" s="184">
        <v>5.967058630720695</v>
      </c>
      <c r="N10" s="185">
        <v>-0.37782146063826971</v>
      </c>
      <c r="O10" s="185">
        <v>-0.33446593167343242</v>
      </c>
    </row>
    <row r="11" spans="1:16" x14ac:dyDescent="0.25">
      <c r="A11" s="1" t="s">
        <v>74</v>
      </c>
      <c r="B11" s="114" t="s">
        <v>75</v>
      </c>
      <c r="C11" s="184">
        <v>6.0477536027126311</v>
      </c>
      <c r="D11" s="185">
        <v>0.12377347325304999</v>
      </c>
      <c r="E11" s="184">
        <v>7.823050058207218</v>
      </c>
      <c r="F11" s="185">
        <f t="shared" si="0"/>
        <v>1.7752964554945869</v>
      </c>
      <c r="G11" s="184">
        <v>6.4167224080267555</v>
      </c>
      <c r="H11" s="185">
        <f t="shared" si="0"/>
        <v>-1.4063276501804625</v>
      </c>
      <c r="I11" s="184">
        <v>6.3085224128389594</v>
      </c>
      <c r="J11" s="185">
        <f t="shared" si="0"/>
        <v>-0.10819999518779611</v>
      </c>
      <c r="K11" s="184">
        <v>6.6754663196380992</v>
      </c>
      <c r="L11" s="185">
        <f t="shared" si="1"/>
        <v>0.3669439067991398</v>
      </c>
      <c r="M11" s="184">
        <v>6.3053628992869006</v>
      </c>
      <c r="N11" s="185">
        <v>-0.37010342035119859</v>
      </c>
      <c r="O11" s="185">
        <v>0.25760929657426956</v>
      </c>
    </row>
    <row r="12" spans="1:16" x14ac:dyDescent="0.25">
      <c r="A12" s="1" t="s">
        <v>76</v>
      </c>
      <c r="B12" s="114" t="s">
        <v>77</v>
      </c>
      <c r="C12" s="184">
        <v>6.7509713562844489</v>
      </c>
      <c r="D12" s="185">
        <v>0.33917417940565375</v>
      </c>
      <c r="E12" s="184" t="s">
        <v>223</v>
      </c>
      <c r="F12" s="185" t="str">
        <f t="shared" si="0"/>
        <v>-</v>
      </c>
      <c r="G12" s="184">
        <v>7.1521080187379447</v>
      </c>
      <c r="H12" s="185" t="str">
        <f t="shared" si="0"/>
        <v>-</v>
      </c>
      <c r="I12" s="184">
        <v>5.8118570448830296</v>
      </c>
      <c r="J12" s="185">
        <f t="shared" si="0"/>
        <v>-1.3402509738549151</v>
      </c>
      <c r="K12" s="184">
        <v>6.111035131207796</v>
      </c>
      <c r="L12" s="185">
        <f t="shared" si="1"/>
        <v>0.29917808632476639</v>
      </c>
      <c r="M12" s="184">
        <v>6.8823199146594805</v>
      </c>
      <c r="N12" s="185">
        <v>0.7712847834516845</v>
      </c>
      <c r="O12" s="185">
        <v>0.13134855837503157</v>
      </c>
    </row>
    <row r="13" spans="1:16" x14ac:dyDescent="0.25">
      <c r="A13" s="1" t="s">
        <v>78</v>
      </c>
      <c r="B13" s="114" t="s">
        <v>79</v>
      </c>
      <c r="C13" s="184">
        <v>5.2298334269137188</v>
      </c>
      <c r="D13" s="185">
        <v>-0.49729673513541872</v>
      </c>
      <c r="E13" s="184" t="s">
        <v>223</v>
      </c>
      <c r="F13" s="185" t="str">
        <f t="shared" si="0"/>
        <v>-</v>
      </c>
      <c r="G13" s="184">
        <v>8.0949849780448346</v>
      </c>
      <c r="H13" s="185" t="str">
        <f t="shared" si="0"/>
        <v>-</v>
      </c>
      <c r="I13" s="184">
        <v>5.3957282471626735</v>
      </c>
      <c r="J13" s="185">
        <f t="shared" si="0"/>
        <v>-2.6992567308821611</v>
      </c>
      <c r="K13" s="184">
        <v>5.4464900662251656</v>
      </c>
      <c r="L13" s="185">
        <f t="shared" si="1"/>
        <v>5.0761819062492108E-2</v>
      </c>
      <c r="M13" s="184">
        <v>5.6039879642520321</v>
      </c>
      <c r="N13" s="185">
        <v>0.15749789802686642</v>
      </c>
      <c r="O13" s="185">
        <v>0.37415453733831328</v>
      </c>
    </row>
    <row r="14" spans="1:16" x14ac:dyDescent="0.25">
      <c r="A14" s="1" t="s">
        <v>80</v>
      </c>
      <c r="B14" s="114" t="s">
        <v>81</v>
      </c>
      <c r="C14" s="184">
        <v>5.4415117502630652</v>
      </c>
      <c r="D14" s="185">
        <v>-0.13206552126477344</v>
      </c>
      <c r="E14" s="184" t="s">
        <v>223</v>
      </c>
      <c r="F14" s="185" t="str">
        <f t="shared" si="0"/>
        <v>-</v>
      </c>
      <c r="G14" s="184">
        <v>4.2604482132041186</v>
      </c>
      <c r="H14" s="185" t="str">
        <f t="shared" si="0"/>
        <v>-</v>
      </c>
      <c r="I14" s="184">
        <v>4.8837811900191941</v>
      </c>
      <c r="J14" s="185">
        <f t="shared" si="0"/>
        <v>0.62333297681507549</v>
      </c>
      <c r="K14" s="184">
        <v>4.1083433775277891</v>
      </c>
      <c r="L14" s="185">
        <f t="shared" si="1"/>
        <v>-0.77543781249140498</v>
      </c>
      <c r="M14" s="184">
        <v>4.8911242603550296</v>
      </c>
      <c r="N14" s="185">
        <v>0.78278088282724045</v>
      </c>
      <c r="O14" s="185">
        <v>-0.55038748990803565</v>
      </c>
    </row>
    <row r="15" spans="1:16" x14ac:dyDescent="0.25">
      <c r="A15" s="1" t="s">
        <v>82</v>
      </c>
      <c r="B15" s="114" t="s">
        <v>83</v>
      </c>
      <c r="C15" s="184">
        <v>6.1753995082974802</v>
      </c>
      <c r="D15" s="185">
        <v>-0.23672836720996226</v>
      </c>
      <c r="E15" s="184" t="s">
        <v>223</v>
      </c>
      <c r="F15" s="185" t="str">
        <f t="shared" si="0"/>
        <v>-</v>
      </c>
      <c r="G15" s="184">
        <v>2.7734342160571668</v>
      </c>
      <c r="H15" s="185" t="str">
        <f t="shared" si="0"/>
        <v>-</v>
      </c>
      <c r="I15" s="184">
        <v>5.606170672978819</v>
      </c>
      <c r="J15" s="185">
        <f t="shared" si="0"/>
        <v>2.8327364569216522</v>
      </c>
      <c r="K15" s="184">
        <v>5.7056444673894342</v>
      </c>
      <c r="L15" s="185">
        <f t="shared" si="1"/>
        <v>9.9473794410615213E-2</v>
      </c>
      <c r="M15" s="184">
        <v>5.9049370994540711</v>
      </c>
      <c r="N15" s="185">
        <v>0.19929263206463688</v>
      </c>
      <c r="O15" s="185">
        <v>-0.27046240884340911</v>
      </c>
    </row>
    <row r="16" spans="1:16" x14ac:dyDescent="0.25">
      <c r="A16" s="1" t="s">
        <v>84</v>
      </c>
      <c r="B16" s="114" t="s">
        <v>85</v>
      </c>
      <c r="C16" s="184">
        <v>6.5231916068470461</v>
      </c>
      <c r="D16" s="185">
        <v>-0.18073798475335501</v>
      </c>
      <c r="E16" s="184">
        <v>3.9101733232856066</v>
      </c>
      <c r="F16" s="185">
        <f t="shared" si="0"/>
        <v>-2.6130182835614395</v>
      </c>
      <c r="G16" s="184">
        <v>5.0702761402420107</v>
      </c>
      <c r="H16" s="185">
        <f t="shared" si="0"/>
        <v>1.160102816956404</v>
      </c>
      <c r="I16" s="184">
        <v>8.4148579849946401</v>
      </c>
      <c r="J16" s="185">
        <f t="shared" si="0"/>
        <v>3.3445818447526294</v>
      </c>
      <c r="K16" s="184">
        <v>6.3387567424175435</v>
      </c>
      <c r="L16" s="185">
        <f t="shared" si="1"/>
        <v>-2.0761012425770966</v>
      </c>
      <c r="M16" s="184">
        <v>6.7142914171656685</v>
      </c>
      <c r="N16" s="185">
        <v>0.37553467474812496</v>
      </c>
      <c r="O16" s="185">
        <v>0.19109981031862233</v>
      </c>
    </row>
    <row r="17" spans="1:16" x14ac:dyDescent="0.25">
      <c r="A17" s="1" t="s">
        <v>86</v>
      </c>
      <c r="B17" s="114" t="s">
        <v>87</v>
      </c>
      <c r="C17" s="184">
        <v>5.6485558811218084</v>
      </c>
      <c r="D17" s="185">
        <v>-0.12427527346270573</v>
      </c>
      <c r="E17" s="184">
        <v>3.3972097498396407</v>
      </c>
      <c r="F17" s="185">
        <f t="shared" si="0"/>
        <v>-2.2513461312821677</v>
      </c>
      <c r="G17" s="184">
        <v>5.638995215311005</v>
      </c>
      <c r="H17" s="185">
        <f t="shared" si="0"/>
        <v>2.2417854654713643</v>
      </c>
      <c r="I17" s="184">
        <v>6.9209328254204214</v>
      </c>
      <c r="J17" s="185">
        <f t="shared" si="0"/>
        <v>1.2819376101094164</v>
      </c>
      <c r="K17" s="184">
        <v>4.0842182350787262</v>
      </c>
      <c r="L17" s="185">
        <f t="shared" si="1"/>
        <v>-2.8367145903416953</v>
      </c>
      <c r="M17" s="184">
        <v>4.7806432748538015</v>
      </c>
      <c r="N17" s="185">
        <v>0.69642503977507531</v>
      </c>
      <c r="O17" s="185">
        <v>-0.86791260626800693</v>
      </c>
    </row>
    <row r="18" spans="1:16" x14ac:dyDescent="0.25">
      <c r="A18" s="1" t="s">
        <v>88</v>
      </c>
      <c r="B18" s="114" t="s">
        <v>89</v>
      </c>
      <c r="C18" s="184">
        <v>5.6187209390959678</v>
      </c>
      <c r="D18" s="185">
        <v>-1.1721525941504467</v>
      </c>
      <c r="E18" s="184">
        <v>3.4566877591097533</v>
      </c>
      <c r="F18" s="185">
        <f t="shared" si="0"/>
        <v>-2.1620331799862145</v>
      </c>
      <c r="G18" s="184">
        <v>5.4538399590013906</v>
      </c>
      <c r="H18" s="185">
        <f t="shared" si="0"/>
        <v>1.9971521998916373</v>
      </c>
      <c r="I18" s="184">
        <v>6.51228260133992</v>
      </c>
      <c r="J18" s="185">
        <f t="shared" si="0"/>
        <v>1.0584426423385294</v>
      </c>
      <c r="K18" s="184">
        <v>5.9405797936718345</v>
      </c>
      <c r="L18" s="185">
        <f t="shared" si="1"/>
        <v>-0.57170280766808546</v>
      </c>
      <c r="M18" s="184"/>
      <c r="N18" s="185" t="s">
        <v>223</v>
      </c>
      <c r="O18" s="185" t="s">
        <v>223</v>
      </c>
    </row>
    <row r="19" spans="1:16" x14ac:dyDescent="0.25">
      <c r="A19" s="1" t="s">
        <v>90</v>
      </c>
      <c r="B19" s="114" t="s">
        <v>91</v>
      </c>
      <c r="C19" s="184">
        <v>6.6770270270270267</v>
      </c>
      <c r="D19" s="185">
        <v>0.24487885130104026</v>
      </c>
      <c r="E19" s="184">
        <v>4.9024390243902438</v>
      </c>
      <c r="F19" s="185">
        <f t="shared" si="0"/>
        <v>-1.7745880026367828</v>
      </c>
      <c r="G19" s="184">
        <v>6.2151449722393588</v>
      </c>
      <c r="H19" s="185">
        <f t="shared" si="0"/>
        <v>1.312705947849115</v>
      </c>
      <c r="I19" s="184">
        <v>6.6308302557789629</v>
      </c>
      <c r="J19" s="185">
        <f t="shared" si="0"/>
        <v>0.4156852835396041</v>
      </c>
      <c r="K19" s="184">
        <v>5.6851358980562949</v>
      </c>
      <c r="L19" s="185">
        <f t="shared" si="1"/>
        <v>-0.94569435772266797</v>
      </c>
      <c r="M19" s="184"/>
      <c r="N19" s="185" t="s">
        <v>223</v>
      </c>
      <c r="O19" s="185" t="s">
        <v>223</v>
      </c>
    </row>
    <row r="20" spans="1:16" x14ac:dyDescent="0.25">
      <c r="A20" s="1" t="s">
        <v>92</v>
      </c>
      <c r="B20" s="114" t="s">
        <v>93</v>
      </c>
      <c r="C20" s="184">
        <v>6.1110180532291087</v>
      </c>
      <c r="D20" s="185">
        <v>-0.15374868868210267</v>
      </c>
      <c r="E20" s="184">
        <v>7.5859700760363014</v>
      </c>
      <c r="F20" s="185">
        <f t="shared" si="0"/>
        <v>1.4749520228071926</v>
      </c>
      <c r="G20" s="184">
        <v>6.0851153481512696</v>
      </c>
      <c r="H20" s="185">
        <f t="shared" si="0"/>
        <v>-1.5008547278850317</v>
      </c>
      <c r="I20" s="184">
        <v>6.5736137667304018</v>
      </c>
      <c r="J20" s="185">
        <f t="shared" si="0"/>
        <v>0.48849841857913212</v>
      </c>
      <c r="K20" s="184">
        <v>5.73503041946846</v>
      </c>
      <c r="L20" s="185">
        <f t="shared" si="1"/>
        <v>-0.83858334726194173</v>
      </c>
      <c r="M20" s="184"/>
      <c r="N20" s="185" t="s">
        <v>223</v>
      </c>
      <c r="O20" s="185" t="s">
        <v>223</v>
      </c>
    </row>
    <row r="21" spans="1:16" ht="15.75" x14ac:dyDescent="0.25">
      <c r="A21" s="1" t="s">
        <v>0</v>
      </c>
      <c r="B21" s="117" t="s">
        <v>30</v>
      </c>
      <c r="C21" s="186">
        <v>6.0858480521564111</v>
      </c>
      <c r="D21" s="187">
        <v>-0.39251636657226552</v>
      </c>
      <c r="E21" s="186">
        <v>5.3491945835517871</v>
      </c>
      <c r="F21" s="187">
        <f t="shared" si="0"/>
        <v>-0.736653468604624</v>
      </c>
      <c r="G21" s="186">
        <v>5.9650944469731453</v>
      </c>
      <c r="H21" s="187">
        <f t="shared" si="0"/>
        <v>0.61589986342135816</v>
      </c>
      <c r="I21" s="186">
        <v>6.2993357337968714</v>
      </c>
      <c r="J21" s="187">
        <f t="shared" si="0"/>
        <v>0.33424128682372611</v>
      </c>
      <c r="K21" s="186">
        <v>5.7549280737556785</v>
      </c>
      <c r="L21" s="187">
        <f t="shared" si="1"/>
        <v>-0.5444076600411929</v>
      </c>
      <c r="M21" s="186">
        <v>5.911445094593903</v>
      </c>
      <c r="N21" s="187">
        <v>0.17183246332096402</v>
      </c>
      <c r="O21" s="187">
        <v>-0.17604923680004347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59.25" customHeight="1" thickBot="1" x14ac:dyDescent="0.3">
      <c r="B26" s="267" t="s">
        <v>288</v>
      </c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267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89" t="s">
        <v>97</v>
      </c>
      <c r="D28" s="290"/>
      <c r="E28" s="290"/>
      <c r="F28" s="290"/>
      <c r="G28" s="290"/>
      <c r="H28" s="290"/>
      <c r="I28" s="290"/>
      <c r="J28" s="290"/>
      <c r="K28" s="290"/>
      <c r="L28" s="290"/>
      <c r="M28" s="290"/>
      <c r="N28" s="290"/>
      <c r="O28" s="291"/>
    </row>
    <row r="29" spans="1:16" ht="22.5" thickTop="1" thickBot="1" x14ac:dyDescent="0.3">
      <c r="B29" s="109"/>
      <c r="C29" s="292">
        <f>2019</f>
        <v>2019</v>
      </c>
      <c r="D29" s="293"/>
      <c r="E29" s="294">
        <v>2020</v>
      </c>
      <c r="F29" s="293"/>
      <c r="G29" s="294">
        <v>2021</v>
      </c>
      <c r="H29" s="293"/>
      <c r="I29" s="294">
        <v>2022</v>
      </c>
      <c r="J29" s="293"/>
      <c r="K29" s="294">
        <v>2023</v>
      </c>
      <c r="L29" s="293"/>
      <c r="M29" s="294">
        <v>2024</v>
      </c>
      <c r="N29" s="295"/>
      <c r="O29" s="296"/>
    </row>
    <row r="30" spans="1:16" ht="16.5" thickTop="1" thickBot="1" x14ac:dyDescent="0.3">
      <c r="B30" s="85"/>
      <c r="C30" s="111" t="s">
        <v>69</v>
      </c>
      <c r="D30" s="112" t="str">
        <f>CONCATENATE("dif ",RIGHT(2019,2),"/",RIGHT(2018,2))</f>
        <v>dif 19/18</v>
      </c>
      <c r="E30" s="113" t="s">
        <v>69</v>
      </c>
      <c r="F30" s="112" t="str">
        <f>CONCATENATE("dif ",RIGHT(E29,2),"/",RIGHT(C29,2))</f>
        <v>dif 20/19</v>
      </c>
      <c r="G30" s="113" t="s">
        <v>69</v>
      </c>
      <c r="H30" s="112" t="str">
        <f>CONCATENATE("dif ",RIGHT(G29,2),"/",RIGHT(E29,2))</f>
        <v>dif 21/20</v>
      </c>
      <c r="I30" s="113" t="s">
        <v>69</v>
      </c>
      <c r="J30" s="112" t="str">
        <f>CONCATENATE("dif ",RIGHT(I29,2),"/",RIGHT(G29,2))</f>
        <v>dif 22/21</v>
      </c>
      <c r="K30" s="113" t="s">
        <v>69</v>
      </c>
      <c r="L30" s="112" t="str">
        <f>CONCATENATE("dif ",RIGHT(K29,2),"/",RIGHT(I29,2))</f>
        <v>dif 23/22</v>
      </c>
      <c r="M30" s="113" t="s">
        <v>69</v>
      </c>
      <c r="N30" s="112" t="s">
        <v>314</v>
      </c>
      <c r="O30" s="112" t="s">
        <v>315</v>
      </c>
    </row>
    <row r="31" spans="1:16" x14ac:dyDescent="0.25">
      <c r="B31" s="114" t="s">
        <v>71</v>
      </c>
      <c r="C31" s="184">
        <v>4.4566801619433196</v>
      </c>
      <c r="D31" s="185">
        <v>-8.7608380862318622</v>
      </c>
      <c r="E31" s="184">
        <v>4.6670880741677205</v>
      </c>
      <c r="F31" s="185">
        <f t="shared" ref="F31:J43" si="2">IFERROR(E31-C31,"-")</f>
        <v>0.21040791222440092</v>
      </c>
      <c r="G31" s="184">
        <v>5.6070175438596488</v>
      </c>
      <c r="H31" s="185">
        <f t="shared" si="2"/>
        <v>0.93992946969192825</v>
      </c>
      <c r="I31" s="184">
        <v>5.190523690773067</v>
      </c>
      <c r="J31" s="185">
        <f t="shared" si="2"/>
        <v>-0.41649385308658182</v>
      </c>
      <c r="K31" s="184">
        <v>4.5303193397918911</v>
      </c>
      <c r="L31" s="185">
        <f t="shared" ref="L31:N43" si="3">IFERROR(K31-I31,"-")</f>
        <v>-0.66020435098117591</v>
      </c>
      <c r="M31" s="184">
        <v>4.3015362629510543</v>
      </c>
      <c r="N31" s="185">
        <v>-0.22878307684083676</v>
      </c>
      <c r="O31" s="185">
        <v>-0.15514389899226533</v>
      </c>
    </row>
    <row r="32" spans="1:16" x14ac:dyDescent="0.25">
      <c r="B32" s="114" t="s">
        <v>73</v>
      </c>
      <c r="C32" s="184">
        <v>3.43075117370892</v>
      </c>
      <c r="D32" s="185">
        <v>-8.6940408396022288</v>
      </c>
      <c r="E32" s="184">
        <v>3.0909090909090908</v>
      </c>
      <c r="F32" s="185">
        <f t="shared" si="2"/>
        <v>-0.33984208279982919</v>
      </c>
      <c r="G32" s="184">
        <v>2.6389937106918238</v>
      </c>
      <c r="H32" s="185">
        <f t="shared" si="2"/>
        <v>-0.45191538021726707</v>
      </c>
      <c r="I32" s="184">
        <v>3.356354720065386</v>
      </c>
      <c r="J32" s="185">
        <f t="shared" si="2"/>
        <v>0.71736100937356229</v>
      </c>
      <c r="K32" s="184">
        <v>3.19493006993007</v>
      </c>
      <c r="L32" s="185">
        <f t="shared" si="3"/>
        <v>-0.16142465013531604</v>
      </c>
      <c r="M32" s="184">
        <v>3.8014281790716837</v>
      </c>
      <c r="N32" s="185">
        <v>0.60649810914161373</v>
      </c>
      <c r="O32" s="185">
        <v>0.37067700536276371</v>
      </c>
    </row>
    <row r="33" spans="2:16" x14ac:dyDescent="0.25">
      <c r="B33" s="114" t="s">
        <v>75</v>
      </c>
      <c r="C33" s="184">
        <v>3.4526006711409396</v>
      </c>
      <c r="D33" s="185">
        <v>-0.18332379087047901</v>
      </c>
      <c r="E33" s="184">
        <v>4.125</v>
      </c>
      <c r="F33" s="185">
        <f t="shared" si="2"/>
        <v>0.6723993288590604</v>
      </c>
      <c r="G33" s="184">
        <v>2.7068155111633372</v>
      </c>
      <c r="H33" s="185">
        <f t="shared" si="2"/>
        <v>-1.4181844888366628</v>
      </c>
      <c r="I33" s="184">
        <v>3.3214643931795385</v>
      </c>
      <c r="J33" s="185">
        <f t="shared" si="2"/>
        <v>0.61464888201620127</v>
      </c>
      <c r="K33" s="184">
        <v>3.9745222929936306</v>
      </c>
      <c r="L33" s="185">
        <f t="shared" si="3"/>
        <v>0.65305789981409212</v>
      </c>
      <c r="M33" s="184">
        <v>4.0634615384615387</v>
      </c>
      <c r="N33" s="185">
        <v>8.8939245467908101E-2</v>
      </c>
      <c r="O33" s="185">
        <v>0.61086086732059908</v>
      </c>
    </row>
    <row r="34" spans="2:16" x14ac:dyDescent="0.25">
      <c r="B34" s="114" t="s">
        <v>77</v>
      </c>
      <c r="C34" s="184">
        <v>4.6321525885558579</v>
      </c>
      <c r="D34" s="185">
        <v>1.4365090241994221</v>
      </c>
      <c r="E34" s="184" t="s">
        <v>223</v>
      </c>
      <c r="F34" s="185" t="str">
        <f>IFERROR(E34-C34,"-")</f>
        <v>-</v>
      </c>
      <c r="G34" s="184">
        <v>3.1786809815950918</v>
      </c>
      <c r="H34" s="185" t="str">
        <f>IFERROR(G34-E34,"-")</f>
        <v>-</v>
      </c>
      <c r="I34" s="184">
        <v>3.5522642151855637</v>
      </c>
      <c r="J34" s="185">
        <f>IFERROR(I34-G34,"-")</f>
        <v>0.37358323359047185</v>
      </c>
      <c r="K34" s="184">
        <v>3.982905982905983</v>
      </c>
      <c r="L34" s="185">
        <f>IFERROR(K34-I34,"-")</f>
        <v>0.43064176772041929</v>
      </c>
      <c r="M34" s="184">
        <v>6.1038406827880509</v>
      </c>
      <c r="N34" s="185">
        <v>2.120934699882068</v>
      </c>
      <c r="O34" s="185">
        <v>1.471688094232193</v>
      </c>
    </row>
    <row r="35" spans="2:16" x14ac:dyDescent="0.25">
      <c r="B35" s="114" t="s">
        <v>79</v>
      </c>
      <c r="C35" s="184">
        <v>2.9461780704265674</v>
      </c>
      <c r="D35" s="185">
        <v>-0.26524537454950892</v>
      </c>
      <c r="E35" s="184" t="s">
        <v>223</v>
      </c>
      <c r="F35" s="185" t="str">
        <f t="shared" si="2"/>
        <v>-</v>
      </c>
      <c r="G35" s="184">
        <v>3.0007710100231302</v>
      </c>
      <c r="H35" s="185" t="str">
        <f t="shared" si="2"/>
        <v>-</v>
      </c>
      <c r="I35" s="184">
        <v>3.2111142139067299</v>
      </c>
      <c r="J35" s="185">
        <f t="shared" si="2"/>
        <v>0.21034320388359973</v>
      </c>
      <c r="K35" s="184">
        <v>3.585343228200371</v>
      </c>
      <c r="L35" s="185">
        <f t="shared" si="3"/>
        <v>0.37422901429364108</v>
      </c>
      <c r="M35" s="184">
        <v>4.1656030965582174</v>
      </c>
      <c r="N35" s="185">
        <v>0.58025986835784638</v>
      </c>
      <c r="O35" s="185">
        <v>1.2194250261316499</v>
      </c>
    </row>
    <row r="36" spans="2:16" x14ac:dyDescent="0.25">
      <c r="B36" s="114" t="s">
        <v>81</v>
      </c>
      <c r="C36" s="184">
        <v>3.3043478260869565</v>
      </c>
      <c r="D36" s="185">
        <v>0.3745642028370626</v>
      </c>
      <c r="E36" s="184" t="s">
        <v>223</v>
      </c>
      <c r="F36" s="185" t="str">
        <f t="shared" si="2"/>
        <v>-</v>
      </c>
      <c r="G36" s="184">
        <v>1.8985074626865672</v>
      </c>
      <c r="H36" s="185" t="str">
        <f t="shared" si="2"/>
        <v>-</v>
      </c>
      <c r="I36" s="184">
        <v>2.7494692144373674</v>
      </c>
      <c r="J36" s="185">
        <f t="shared" si="2"/>
        <v>0.85096175175080013</v>
      </c>
      <c r="K36" s="184">
        <v>2.8345461052129308</v>
      </c>
      <c r="L36" s="185">
        <f t="shared" si="3"/>
        <v>8.5076890775563463E-2</v>
      </c>
      <c r="M36" s="184">
        <v>4.0688060538116595</v>
      </c>
      <c r="N36" s="185">
        <v>1.2342599485987287</v>
      </c>
      <c r="O36" s="185">
        <v>0.76445822772470295</v>
      </c>
    </row>
    <row r="37" spans="2:16" x14ac:dyDescent="0.25">
      <c r="B37" s="114" t="s">
        <v>83</v>
      </c>
      <c r="C37" s="184">
        <v>4.0235638379793626</v>
      </c>
      <c r="D37" s="185">
        <v>-0.32698727505283998</v>
      </c>
      <c r="E37" s="184" t="s">
        <v>223</v>
      </c>
      <c r="F37" s="185" t="str">
        <f t="shared" si="2"/>
        <v>-</v>
      </c>
      <c r="G37" s="184">
        <v>2.3212735166425471</v>
      </c>
      <c r="H37" s="185" t="str">
        <f t="shared" si="2"/>
        <v>-</v>
      </c>
      <c r="I37" s="184">
        <v>3.3948813244361853</v>
      </c>
      <c r="J37" s="185">
        <f t="shared" si="2"/>
        <v>1.0736078077936382</v>
      </c>
      <c r="K37" s="184">
        <v>3.7118304688803603</v>
      </c>
      <c r="L37" s="185">
        <f t="shared" si="3"/>
        <v>0.31694914444417499</v>
      </c>
      <c r="M37" s="184">
        <v>4.9375448671931084</v>
      </c>
      <c r="N37" s="185">
        <v>1.2257143983127481</v>
      </c>
      <c r="O37" s="185">
        <v>0.9139810292137458</v>
      </c>
    </row>
    <row r="38" spans="2:16" x14ac:dyDescent="0.25">
      <c r="B38" s="114" t="s">
        <v>85</v>
      </c>
      <c r="C38" s="184">
        <v>4.4444972288202695</v>
      </c>
      <c r="D38" s="185">
        <v>-0.18457415025110979</v>
      </c>
      <c r="E38" s="184">
        <v>3.3576394777005256</v>
      </c>
      <c r="F38" s="185">
        <f t="shared" si="2"/>
        <v>-1.0868577511197439</v>
      </c>
      <c r="G38" s="184">
        <v>3.4103554868624419</v>
      </c>
      <c r="H38" s="185">
        <f t="shared" si="2"/>
        <v>5.2716009161916322E-2</v>
      </c>
      <c r="I38" s="184">
        <v>5.1111111111111107</v>
      </c>
      <c r="J38" s="185">
        <f t="shared" si="2"/>
        <v>1.7007556242486688</v>
      </c>
      <c r="K38" s="184">
        <v>5.7862292718096615</v>
      </c>
      <c r="L38" s="185">
        <f t="shared" si="3"/>
        <v>0.6751181606985508</v>
      </c>
      <c r="M38" s="184">
        <v>4.0212790039615163</v>
      </c>
      <c r="N38" s="185">
        <v>-1.7649502678481452</v>
      </c>
      <c r="O38" s="185">
        <v>-0.42321822485875327</v>
      </c>
    </row>
    <row r="39" spans="2:16" x14ac:dyDescent="0.25">
      <c r="B39" s="114" t="s">
        <v>87</v>
      </c>
      <c r="C39" s="184">
        <v>3.5973635908559989</v>
      </c>
      <c r="D39" s="185">
        <v>8.2233193627860857E-3</v>
      </c>
      <c r="E39" s="184">
        <v>2.9156934306569342</v>
      </c>
      <c r="F39" s="185">
        <f t="shared" si="2"/>
        <v>-0.68167016019906468</v>
      </c>
      <c r="G39" s="184">
        <v>3.8592896174863389</v>
      </c>
      <c r="H39" s="185">
        <f t="shared" si="2"/>
        <v>0.94359618682940472</v>
      </c>
      <c r="I39" s="184">
        <v>5.4221146085552867</v>
      </c>
      <c r="J39" s="185">
        <f t="shared" si="2"/>
        <v>1.5628249910689478</v>
      </c>
      <c r="K39" s="184">
        <v>3.1962110960757779</v>
      </c>
      <c r="L39" s="185">
        <f t="shared" si="3"/>
        <v>-2.2259035124795088</v>
      </c>
      <c r="M39" s="184">
        <v>3.7254203476774008</v>
      </c>
      <c r="N39" s="185">
        <v>0.52920925160162291</v>
      </c>
      <c r="O39" s="185">
        <v>0.12805675682140194</v>
      </c>
    </row>
    <row r="40" spans="2:16" x14ac:dyDescent="0.25">
      <c r="B40" s="114" t="s">
        <v>89</v>
      </c>
      <c r="C40" s="184">
        <v>3.298528186614829</v>
      </c>
      <c r="D40" s="185">
        <v>-0.21357468781784883</v>
      </c>
      <c r="E40" s="184">
        <v>2.8420068557182923</v>
      </c>
      <c r="F40" s="185">
        <f t="shared" si="2"/>
        <v>-0.45652133089653679</v>
      </c>
      <c r="G40" s="184">
        <v>3.2298095863427445</v>
      </c>
      <c r="H40" s="185">
        <f t="shared" si="2"/>
        <v>0.38780273062445225</v>
      </c>
      <c r="I40" s="184">
        <v>4.0484003281378182</v>
      </c>
      <c r="J40" s="185">
        <f t="shared" si="2"/>
        <v>0.81859074179507374</v>
      </c>
      <c r="K40" s="184">
        <v>4.9653250773993811</v>
      </c>
      <c r="L40" s="185">
        <f t="shared" si="3"/>
        <v>0.91692474926156287</v>
      </c>
      <c r="M40" s="184"/>
      <c r="N40" s="185" t="s">
        <v>223</v>
      </c>
      <c r="O40" s="185" t="s">
        <v>223</v>
      </c>
    </row>
    <row r="41" spans="2:16" x14ac:dyDescent="0.25">
      <c r="B41" s="114" t="s">
        <v>91</v>
      </c>
      <c r="C41" s="184">
        <v>3.8372652864708714</v>
      </c>
      <c r="D41" s="185">
        <v>-0.99650954796621427</v>
      </c>
      <c r="E41" s="184">
        <v>3.1256072172102707</v>
      </c>
      <c r="F41" s="185">
        <f t="shared" si="2"/>
        <v>-0.71165806926060071</v>
      </c>
      <c r="G41" s="184">
        <v>3.1038039974210188</v>
      </c>
      <c r="H41" s="185">
        <f t="shared" si="2"/>
        <v>-2.1803219789251926E-2</v>
      </c>
      <c r="I41" s="184">
        <v>4.5678866587957501</v>
      </c>
      <c r="J41" s="185">
        <f t="shared" si="2"/>
        <v>1.4640826613747313</v>
      </c>
      <c r="K41" s="184">
        <v>3.7732156561780505</v>
      </c>
      <c r="L41" s="185">
        <f t="shared" si="3"/>
        <v>-0.79467100261769952</v>
      </c>
      <c r="M41" s="184"/>
      <c r="N41" s="185" t="s">
        <v>223</v>
      </c>
      <c r="O41" s="185" t="s">
        <v>223</v>
      </c>
    </row>
    <row r="42" spans="2:16" x14ac:dyDescent="0.25">
      <c r="B42" s="114" t="s">
        <v>93</v>
      </c>
      <c r="C42" s="184">
        <v>4.4061696658097684</v>
      </c>
      <c r="D42" s="185">
        <v>-0.24509936972322688</v>
      </c>
      <c r="E42" s="184">
        <v>13.531013615733738</v>
      </c>
      <c r="F42" s="185">
        <f t="shared" si="2"/>
        <v>9.1248439499239691</v>
      </c>
      <c r="G42" s="184">
        <v>4.0667433831990794</v>
      </c>
      <c r="H42" s="185">
        <f t="shared" si="2"/>
        <v>-9.464270232534659</v>
      </c>
      <c r="I42" s="184">
        <v>5.2474344355758271</v>
      </c>
      <c r="J42" s="185">
        <f t="shared" si="2"/>
        <v>1.1806910523767478</v>
      </c>
      <c r="K42" s="184">
        <v>4.1252729257641922</v>
      </c>
      <c r="L42" s="185">
        <f t="shared" si="3"/>
        <v>-1.1221615098116349</v>
      </c>
      <c r="M42" s="184"/>
      <c r="N42" s="185" t="s">
        <v>223</v>
      </c>
      <c r="O42" s="185" t="s">
        <v>223</v>
      </c>
    </row>
    <row r="43" spans="2:16" ht="15.75" x14ac:dyDescent="0.25">
      <c r="B43" s="117" t="s">
        <v>30</v>
      </c>
      <c r="C43" s="186">
        <v>3.780999427262314</v>
      </c>
      <c r="D43" s="187">
        <v>-0.37129901384458552</v>
      </c>
      <c r="E43" s="186">
        <v>3.489638693198204</v>
      </c>
      <c r="F43" s="187">
        <f t="shared" si="2"/>
        <v>-0.29136073406411001</v>
      </c>
      <c r="G43" s="186">
        <v>3.1831553342708374</v>
      </c>
      <c r="H43" s="187">
        <f t="shared" si="2"/>
        <v>-0.30648335892736656</v>
      </c>
      <c r="I43" s="186">
        <v>3.6835830115830115</v>
      </c>
      <c r="J43" s="187">
        <f t="shared" si="2"/>
        <v>0.50042767731217408</v>
      </c>
      <c r="K43" s="186">
        <v>3.6854550862581799</v>
      </c>
      <c r="L43" s="187">
        <f t="shared" si="3"/>
        <v>1.872074675168367E-3</v>
      </c>
      <c r="M43" s="186">
        <v>4.2440629998769532</v>
      </c>
      <c r="N43" s="187">
        <v>0.65832428665948628</v>
      </c>
      <c r="O43" s="187">
        <v>0.45830234839577777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67" t="s">
        <v>289</v>
      </c>
      <c r="C48" s="267"/>
      <c r="D48" s="267"/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O48" s="267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89" t="s">
        <v>100</v>
      </c>
      <c r="D50" s="290"/>
      <c r="E50" s="290"/>
      <c r="F50" s="290"/>
      <c r="G50" s="290"/>
      <c r="H50" s="290"/>
      <c r="I50" s="290"/>
      <c r="J50" s="290"/>
      <c r="K50" s="290"/>
      <c r="L50" s="290"/>
      <c r="M50" s="290"/>
      <c r="N50" s="290"/>
      <c r="O50" s="291"/>
    </row>
    <row r="51" spans="1:16" ht="22.5" thickTop="1" thickBot="1" x14ac:dyDescent="0.3">
      <c r="B51" s="109"/>
      <c r="C51" s="292">
        <f>2019</f>
        <v>2019</v>
      </c>
      <c r="D51" s="293"/>
      <c r="E51" s="294">
        <v>2020</v>
      </c>
      <c r="F51" s="293"/>
      <c r="G51" s="294">
        <v>2021</v>
      </c>
      <c r="H51" s="293"/>
      <c r="I51" s="294">
        <v>2022</v>
      </c>
      <c r="J51" s="293"/>
      <c r="K51" s="294">
        <v>2023</v>
      </c>
      <c r="L51" s="293"/>
      <c r="M51" s="294">
        <v>2024</v>
      </c>
      <c r="N51" s="295"/>
      <c r="O51" s="296"/>
    </row>
    <row r="52" spans="1:16" ht="16.5" thickTop="1" thickBot="1" x14ac:dyDescent="0.3">
      <c r="B52" s="85"/>
      <c r="C52" s="111" t="s">
        <v>69</v>
      </c>
      <c r="D52" s="112" t="str">
        <f>CONCATENATE("dif ",RIGHT(2019,2),"/",RIGHT(2018,2))</f>
        <v>dif 19/18</v>
      </c>
      <c r="E52" s="113" t="s">
        <v>69</v>
      </c>
      <c r="F52" s="112" t="str">
        <f>CONCATENATE("dif ",RIGHT(E51,2),"/",RIGHT(C51,2))</f>
        <v>dif 20/19</v>
      </c>
      <c r="G52" s="113" t="s">
        <v>69</v>
      </c>
      <c r="H52" s="112" t="str">
        <f>CONCATENATE("dif ",RIGHT(G51,2),"/",RIGHT(E51,2))</f>
        <v>dif 21/20</v>
      </c>
      <c r="I52" s="113" t="s">
        <v>69</v>
      </c>
      <c r="J52" s="112" t="str">
        <f>CONCATENATE("dif ",RIGHT(I51,2),"/",RIGHT(G51,2))</f>
        <v>dif 22/21</v>
      </c>
      <c r="K52" s="113" t="s">
        <v>69</v>
      </c>
      <c r="L52" s="112" t="str">
        <f>CONCATENATE("dif ",RIGHT(K51,2),"/",RIGHT(I51,2))</f>
        <v>dif 23/22</v>
      </c>
      <c r="M52" s="113" t="s">
        <v>69</v>
      </c>
      <c r="N52" s="112" t="s">
        <v>314</v>
      </c>
      <c r="O52" s="112" t="s">
        <v>315</v>
      </c>
    </row>
    <row r="53" spans="1:16" x14ac:dyDescent="0.25">
      <c r="A53" s="1">
        <v>1</v>
      </c>
      <c r="B53" s="114" t="s">
        <v>71</v>
      </c>
      <c r="C53" s="184">
        <v>5.4530154277699863</v>
      </c>
      <c r="D53" s="185">
        <v>-0.27066878275632966</v>
      </c>
      <c r="E53" s="184">
        <v>5.4175615919140876</v>
      </c>
      <c r="F53" s="185">
        <f t="shared" ref="F53:J65" si="4">IFERROR(E53-C53,"-")</f>
        <v>-3.5453835855898674E-2</v>
      </c>
      <c r="G53" s="184">
        <v>6.875</v>
      </c>
      <c r="H53" s="185">
        <f t="shared" si="4"/>
        <v>1.4574384080859124</v>
      </c>
      <c r="I53" s="184">
        <v>5.7173366834170851</v>
      </c>
      <c r="J53" s="185">
        <f t="shared" si="4"/>
        <v>-1.1576633165829149</v>
      </c>
      <c r="K53" s="184">
        <v>6.9343065693430654</v>
      </c>
      <c r="L53" s="185">
        <f t="shared" ref="L53:N65" si="5">IFERROR(K53-I53,"-")</f>
        <v>1.2169698859259803</v>
      </c>
      <c r="M53" s="184">
        <v>5.8929313929313931</v>
      </c>
      <c r="N53" s="185">
        <v>-1.0413751764116723</v>
      </c>
      <c r="O53" s="185">
        <v>0.43991596516140685</v>
      </c>
    </row>
    <row r="54" spans="1:16" x14ac:dyDescent="0.25">
      <c r="A54" s="1">
        <v>2</v>
      </c>
      <c r="B54" s="114" t="s">
        <v>73</v>
      </c>
      <c r="C54" s="184">
        <v>3.8903225806451611</v>
      </c>
      <c r="D54" s="185">
        <v>-0.88812053312729367</v>
      </c>
      <c r="E54" s="184">
        <v>3.8131021194605008</v>
      </c>
      <c r="F54" s="185">
        <f t="shared" si="4"/>
        <v>-7.7220461184660305E-2</v>
      </c>
      <c r="G54" s="184">
        <v>6.2777777777777777</v>
      </c>
      <c r="H54" s="185">
        <f t="shared" si="4"/>
        <v>2.4646756583172769</v>
      </c>
      <c r="I54" s="184">
        <v>4.3866213151927438</v>
      </c>
      <c r="J54" s="185">
        <f t="shared" si="4"/>
        <v>-1.8911564625850339</v>
      </c>
      <c r="K54" s="184">
        <v>4.2623456790123457</v>
      </c>
      <c r="L54" s="185">
        <f t="shared" si="5"/>
        <v>-0.12427563618039805</v>
      </c>
      <c r="M54" s="184">
        <v>4.3759946949602124</v>
      </c>
      <c r="N54" s="185">
        <v>0.11364901594786669</v>
      </c>
      <c r="O54" s="185">
        <v>0.48567211431505131</v>
      </c>
    </row>
    <row r="55" spans="1:16" x14ac:dyDescent="0.25">
      <c r="A55" s="1">
        <v>3</v>
      </c>
      <c r="B55" s="114" t="s">
        <v>75</v>
      </c>
      <c r="C55" s="184">
        <v>4.5372340425531918</v>
      </c>
      <c r="D55" s="185">
        <v>-0.44777064348242224</v>
      </c>
      <c r="E55" s="184">
        <v>5.359154929577465</v>
      </c>
      <c r="F55" s="185">
        <f t="shared" si="4"/>
        <v>0.82192088702427313</v>
      </c>
      <c r="G55" s="184">
        <v>7.24</v>
      </c>
      <c r="H55" s="185">
        <f t="shared" si="4"/>
        <v>1.8808450704225352</v>
      </c>
      <c r="I55" s="184">
        <v>3.9177545691906004</v>
      </c>
      <c r="J55" s="185">
        <f t="shared" si="4"/>
        <v>-3.3222454308093998</v>
      </c>
      <c r="K55" s="184">
        <v>4.0708661417322833</v>
      </c>
      <c r="L55" s="185">
        <f t="shared" si="5"/>
        <v>0.15311157254168295</v>
      </c>
      <c r="M55" s="184">
        <v>4.780533168009919</v>
      </c>
      <c r="N55" s="185">
        <v>0.70966702627763567</v>
      </c>
      <c r="O55" s="185">
        <v>0.24329912545672716</v>
      </c>
    </row>
    <row r="56" spans="1:16" x14ac:dyDescent="0.25">
      <c r="A56" s="1">
        <v>4</v>
      </c>
      <c r="B56" s="114" t="s">
        <v>77</v>
      </c>
      <c r="C56" s="184">
        <v>5.4481132075471699</v>
      </c>
      <c r="D56" s="185">
        <v>1.0298801248404033</v>
      </c>
      <c r="E56" s="184" t="s">
        <v>223</v>
      </c>
      <c r="F56" s="185" t="str">
        <f>IFERROR(E56-C56,"-")</f>
        <v>-</v>
      </c>
      <c r="G56" s="184">
        <v>19.470588235294116</v>
      </c>
      <c r="H56" s="185" t="str">
        <f>IFERROR(G56-E56,"-")</f>
        <v>-</v>
      </c>
      <c r="I56" s="184">
        <v>4.6966292134831464</v>
      </c>
      <c r="J56" s="185">
        <f>IFERROR(I56-G56,"-")</f>
        <v>-14.77395902181097</v>
      </c>
      <c r="K56" s="184">
        <v>4.6390532544378695</v>
      </c>
      <c r="L56" s="185">
        <f>IFERROR(K56-I56,"-")</f>
        <v>-5.7575959045276903E-2</v>
      </c>
      <c r="M56" s="184">
        <v>6.2548842801322513</v>
      </c>
      <c r="N56" s="185">
        <v>1.6158310256943818</v>
      </c>
      <c r="O56" s="185">
        <v>0.80677107258508141</v>
      </c>
    </row>
    <row r="57" spans="1:16" x14ac:dyDescent="0.25">
      <c r="A57" s="1">
        <v>5</v>
      </c>
      <c r="B57" s="114" t="s">
        <v>79</v>
      </c>
      <c r="C57" s="184">
        <v>4.2421940928270043</v>
      </c>
      <c r="D57" s="185">
        <v>-0.39673720488291941</v>
      </c>
      <c r="E57" s="184" t="s">
        <v>223</v>
      </c>
      <c r="F57" s="185" t="str">
        <f t="shared" si="4"/>
        <v>-</v>
      </c>
      <c r="G57" s="184">
        <v>2.2325581395348837</v>
      </c>
      <c r="H57" s="185" t="str">
        <f t="shared" si="4"/>
        <v>-</v>
      </c>
      <c r="I57" s="184">
        <v>4.0926966292134832</v>
      </c>
      <c r="J57" s="185">
        <f t="shared" si="4"/>
        <v>1.8601384896785995</v>
      </c>
      <c r="K57" s="184">
        <v>3.8256189451022604</v>
      </c>
      <c r="L57" s="185">
        <f t="shared" si="5"/>
        <v>-0.26707768411122279</v>
      </c>
      <c r="M57" s="184">
        <v>6.3711133400200604</v>
      </c>
      <c r="N57" s="185">
        <v>2.5454943949177999</v>
      </c>
      <c r="O57" s="185">
        <v>2.128919247193056</v>
      </c>
    </row>
    <row r="58" spans="1:16" x14ac:dyDescent="0.25">
      <c r="A58" s="1">
        <v>6</v>
      </c>
      <c r="B58" s="114" t="s">
        <v>81</v>
      </c>
      <c r="C58" s="184">
        <v>4.1724137931034484</v>
      </c>
      <c r="D58" s="185">
        <v>0.56081158315869706</v>
      </c>
      <c r="E58" s="184" t="s">
        <v>223</v>
      </c>
      <c r="F58" s="185" t="str">
        <f t="shared" si="4"/>
        <v>-</v>
      </c>
      <c r="G58" s="184">
        <v>5.9526066350710902</v>
      </c>
      <c r="H58" s="185" t="str">
        <f t="shared" si="4"/>
        <v>-</v>
      </c>
      <c r="I58" s="184">
        <v>4.3195876288659791</v>
      </c>
      <c r="J58" s="185">
        <f t="shared" si="4"/>
        <v>-1.6330190062051111</v>
      </c>
      <c r="K58" s="184">
        <v>4.8683574879227054</v>
      </c>
      <c r="L58" s="185">
        <f t="shared" si="5"/>
        <v>0.54876985905672626</v>
      </c>
      <c r="M58" s="184">
        <v>5.9084321475625821</v>
      </c>
      <c r="N58" s="185">
        <v>1.0400746596398767</v>
      </c>
      <c r="O58" s="185">
        <v>1.7360183544591337</v>
      </c>
    </row>
    <row r="59" spans="1:16" x14ac:dyDescent="0.25">
      <c r="A59" s="1">
        <v>7</v>
      </c>
      <c r="B59" s="114" t="s">
        <v>83</v>
      </c>
      <c r="C59" s="184">
        <v>5.0078605604921398</v>
      </c>
      <c r="D59" s="185">
        <v>0.34524942338404419</v>
      </c>
      <c r="E59" s="184" t="s">
        <v>223</v>
      </c>
      <c r="F59" s="185" t="str">
        <f t="shared" si="4"/>
        <v>-</v>
      </c>
      <c r="G59" s="184">
        <v>3.0642201834862384</v>
      </c>
      <c r="H59" s="185" t="str">
        <f t="shared" si="4"/>
        <v>-</v>
      </c>
      <c r="I59" s="184">
        <v>6.3602875112309079</v>
      </c>
      <c r="J59" s="185">
        <f t="shared" si="4"/>
        <v>3.2960673277446695</v>
      </c>
      <c r="K59" s="184">
        <v>6.7743399339933994</v>
      </c>
      <c r="L59" s="185">
        <f t="shared" si="5"/>
        <v>0.41405242276249155</v>
      </c>
      <c r="M59" s="184">
        <v>6.2042961608775133</v>
      </c>
      <c r="N59" s="185">
        <v>-0.57004377311588605</v>
      </c>
      <c r="O59" s="185">
        <v>1.1964356003853736</v>
      </c>
    </row>
    <row r="60" spans="1:16" x14ac:dyDescent="0.25">
      <c r="A60" s="1">
        <v>8</v>
      </c>
      <c r="B60" s="114" t="s">
        <v>85</v>
      </c>
      <c r="C60" s="184">
        <v>5.469483568075117</v>
      </c>
      <c r="D60" s="185">
        <v>-0.45494336602230412</v>
      </c>
      <c r="E60" s="184">
        <v>2.8794204322200394</v>
      </c>
      <c r="F60" s="185">
        <f t="shared" si="4"/>
        <v>-2.5900631358550776</v>
      </c>
      <c r="G60" s="184">
        <v>5.4540229885057467</v>
      </c>
      <c r="H60" s="185">
        <f t="shared" si="4"/>
        <v>2.5746025562857073</v>
      </c>
      <c r="I60" s="184">
        <v>7.6011342155009451</v>
      </c>
      <c r="J60" s="185">
        <f t="shared" si="4"/>
        <v>2.1471112269951984</v>
      </c>
      <c r="K60" s="184">
        <v>6.1051990251827783</v>
      </c>
      <c r="L60" s="185">
        <f t="shared" si="5"/>
        <v>-1.4959351903181668</v>
      </c>
      <c r="M60" s="184">
        <v>5.8572443181818183</v>
      </c>
      <c r="N60" s="185">
        <v>-0.24795470700096001</v>
      </c>
      <c r="O60" s="185">
        <v>0.3877607501067013</v>
      </c>
    </row>
    <row r="61" spans="1:16" x14ac:dyDescent="0.25">
      <c r="A61" s="1">
        <v>9</v>
      </c>
      <c r="B61" s="114" t="s">
        <v>87</v>
      </c>
      <c r="C61" s="184">
        <v>4.3235867446393765</v>
      </c>
      <c r="D61" s="185">
        <v>-0.28576998050682256</v>
      </c>
      <c r="E61" s="184">
        <v>3.4508009153318078</v>
      </c>
      <c r="F61" s="185">
        <f t="shared" si="4"/>
        <v>-0.87278582930756876</v>
      </c>
      <c r="G61" s="184">
        <v>6.2024390243902436</v>
      </c>
      <c r="H61" s="185">
        <f t="shared" si="4"/>
        <v>2.7516381090584359</v>
      </c>
      <c r="I61" s="184">
        <v>5.7415036045314105</v>
      </c>
      <c r="J61" s="185">
        <f t="shared" si="4"/>
        <v>-0.46093541985883313</v>
      </c>
      <c r="K61" s="184">
        <v>5.4869009584664541</v>
      </c>
      <c r="L61" s="185">
        <f t="shared" si="5"/>
        <v>-0.25460264606495642</v>
      </c>
      <c r="M61" s="184">
        <v>5.5717141429285357</v>
      </c>
      <c r="N61" s="185">
        <v>8.4813184462081637E-2</v>
      </c>
      <c r="O61" s="185">
        <v>1.2481273982891592</v>
      </c>
    </row>
    <row r="62" spans="1:16" x14ac:dyDescent="0.25">
      <c r="A62" s="1">
        <v>10</v>
      </c>
      <c r="B62" s="114" t="s">
        <v>89</v>
      </c>
      <c r="C62" s="184">
        <v>4.0677506775067753</v>
      </c>
      <c r="D62" s="185">
        <v>-0.49002912231124096</v>
      </c>
      <c r="E62" s="184">
        <v>3.4426386233269599</v>
      </c>
      <c r="F62" s="185">
        <f t="shared" si="4"/>
        <v>-0.62511205417981541</v>
      </c>
      <c r="G62" s="184">
        <v>4.4868004223864837</v>
      </c>
      <c r="H62" s="185">
        <f t="shared" si="4"/>
        <v>1.0441617990595238</v>
      </c>
      <c r="I62" s="184">
        <v>4.4811946902654869</v>
      </c>
      <c r="J62" s="185">
        <f t="shared" si="4"/>
        <v>-5.6057321209967981E-3</v>
      </c>
      <c r="K62" s="184">
        <v>5.1779999999999999</v>
      </c>
      <c r="L62" s="185">
        <f t="shared" si="5"/>
        <v>0.69680530973451305</v>
      </c>
      <c r="M62" s="184"/>
      <c r="N62" s="185" t="s">
        <v>223</v>
      </c>
      <c r="O62" s="185" t="s">
        <v>223</v>
      </c>
    </row>
    <row r="63" spans="1:16" x14ac:dyDescent="0.25">
      <c r="A63" s="1">
        <v>11</v>
      </c>
      <c r="B63" s="114" t="s">
        <v>91</v>
      </c>
      <c r="C63" s="184">
        <v>4.7690721649484535</v>
      </c>
      <c r="D63" s="185">
        <v>-1.7908123949361068</v>
      </c>
      <c r="E63" s="184">
        <v>3.7736842105263158</v>
      </c>
      <c r="F63" s="185">
        <f t="shared" si="4"/>
        <v>-0.99538795442213779</v>
      </c>
      <c r="G63" s="184">
        <v>4.4462962962962962</v>
      </c>
      <c r="H63" s="185">
        <f t="shared" si="4"/>
        <v>0.67261208576998044</v>
      </c>
      <c r="I63" s="184">
        <v>5.1796322489391793</v>
      </c>
      <c r="J63" s="185">
        <f t="shared" si="4"/>
        <v>0.73333595264288309</v>
      </c>
      <c r="K63" s="184">
        <v>5.3680851063829786</v>
      </c>
      <c r="L63" s="185">
        <f t="shared" si="5"/>
        <v>0.18845285744379936</v>
      </c>
      <c r="M63" s="184"/>
      <c r="N63" s="185" t="s">
        <v>223</v>
      </c>
      <c r="O63" s="185" t="s">
        <v>223</v>
      </c>
    </row>
    <row r="64" spans="1:16" x14ac:dyDescent="0.25">
      <c r="A64" s="1">
        <v>12</v>
      </c>
      <c r="B64" s="114" t="s">
        <v>93</v>
      </c>
      <c r="C64" s="184">
        <v>5.0255524861878449</v>
      </c>
      <c r="D64" s="185">
        <v>-0.56612336577780376</v>
      </c>
      <c r="E64" s="184">
        <v>24.523510971786834</v>
      </c>
      <c r="F64" s="185">
        <f t="shared" si="4"/>
        <v>19.497958485598989</v>
      </c>
      <c r="G64" s="184">
        <v>4.3074670571010252</v>
      </c>
      <c r="H64" s="185">
        <f t="shared" si="4"/>
        <v>-20.216043914685809</v>
      </c>
      <c r="I64" s="184">
        <v>4.8375499334221042</v>
      </c>
      <c r="J64" s="185">
        <f t="shared" si="4"/>
        <v>0.53008287632107898</v>
      </c>
      <c r="K64" s="184">
        <v>4.6484089723526347</v>
      </c>
      <c r="L64" s="185">
        <f t="shared" si="5"/>
        <v>-0.18914096106946943</v>
      </c>
      <c r="M64" s="184"/>
      <c r="N64" s="185" t="s">
        <v>223</v>
      </c>
      <c r="O64" s="185" t="s">
        <v>223</v>
      </c>
    </row>
    <row r="65" spans="1:16" ht="15.75" x14ac:dyDescent="0.25">
      <c r="B65" s="117" t="s">
        <v>30</v>
      </c>
      <c r="C65" s="186">
        <v>4.7225877192982457</v>
      </c>
      <c r="D65" s="187">
        <v>-0.19750834716936438</v>
      </c>
      <c r="E65" s="186">
        <v>3.9917877859610247</v>
      </c>
      <c r="F65" s="187">
        <f t="shared" si="4"/>
        <v>-0.73079993333722104</v>
      </c>
      <c r="G65" s="186">
        <v>5.1492411467116357</v>
      </c>
      <c r="H65" s="187">
        <f t="shared" si="4"/>
        <v>1.157453360750611</v>
      </c>
      <c r="I65" s="186">
        <v>5.1497178267124042</v>
      </c>
      <c r="J65" s="187">
        <f t="shared" si="4"/>
        <v>4.7668000076850348E-4</v>
      </c>
      <c r="K65" s="186">
        <v>5.4369234853009489</v>
      </c>
      <c r="L65" s="187">
        <f t="shared" si="5"/>
        <v>0.28720565858854474</v>
      </c>
      <c r="M65" s="186">
        <v>5.7834551235566467</v>
      </c>
      <c r="N65" s="187">
        <v>0.16312278599129915</v>
      </c>
      <c r="O65" s="187">
        <v>1.0292278329549953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67" t="s">
        <v>290</v>
      </c>
      <c r="C70" s="267"/>
      <c r="D70" s="267"/>
      <c r="E70" s="267"/>
      <c r="F70" s="267"/>
      <c r="G70" s="267"/>
      <c r="H70" s="267"/>
      <c r="I70" s="267"/>
      <c r="J70" s="267"/>
      <c r="K70" s="267"/>
      <c r="L70" s="267"/>
      <c r="M70" s="267"/>
      <c r="N70" s="267"/>
      <c r="O70" s="267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89" t="s">
        <v>103</v>
      </c>
      <c r="D72" s="290"/>
      <c r="E72" s="290"/>
      <c r="F72" s="290"/>
      <c r="G72" s="290"/>
      <c r="H72" s="290"/>
      <c r="I72" s="290"/>
      <c r="J72" s="290"/>
      <c r="K72" s="290"/>
      <c r="L72" s="290"/>
      <c r="M72" s="290"/>
      <c r="N72" s="290"/>
      <c r="O72" s="291"/>
    </row>
    <row r="73" spans="1:16" ht="22.5" thickTop="1" thickBot="1" x14ac:dyDescent="0.3">
      <c r="B73" s="109"/>
      <c r="C73" s="292">
        <f>2019</f>
        <v>2019</v>
      </c>
      <c r="D73" s="293"/>
      <c r="E73" s="294">
        <v>2020</v>
      </c>
      <c r="F73" s="293"/>
      <c r="G73" s="294">
        <v>2021</v>
      </c>
      <c r="H73" s="293"/>
      <c r="I73" s="294">
        <v>2022</v>
      </c>
      <c r="J73" s="293"/>
      <c r="K73" s="294">
        <v>2023</v>
      </c>
      <c r="L73" s="293"/>
      <c r="M73" s="294">
        <v>2024</v>
      </c>
      <c r="N73" s="295"/>
      <c r="O73" s="296"/>
    </row>
    <row r="74" spans="1:16" ht="16.5" thickTop="1" thickBot="1" x14ac:dyDescent="0.3">
      <c r="B74" s="85"/>
      <c r="C74" s="111" t="s">
        <v>69</v>
      </c>
      <c r="D74" s="112" t="str">
        <f>CONCATENATE("dif ",RIGHT(2019,2),"/",RIGHT(2018,2))</f>
        <v>dif 19/18</v>
      </c>
      <c r="E74" s="113" t="s">
        <v>69</v>
      </c>
      <c r="F74" s="112" t="str">
        <f>CONCATENATE("dif ",RIGHT(E73,2),"/",RIGHT(C73,2))</f>
        <v>dif 20/19</v>
      </c>
      <c r="G74" s="113" t="s">
        <v>69</v>
      </c>
      <c r="H74" s="112" t="str">
        <f>CONCATENATE("dif ",RIGHT(G73,2),"/",RIGHT(E73,2))</f>
        <v>dif 21/20</v>
      </c>
      <c r="I74" s="113" t="s">
        <v>69</v>
      </c>
      <c r="J74" s="112" t="str">
        <f>CONCATENATE("dif ",RIGHT(I73,2),"/",RIGHT(G73,2))</f>
        <v>dif 22/21</v>
      </c>
      <c r="K74" s="113" t="s">
        <v>69</v>
      </c>
      <c r="L74" s="112" t="str">
        <f>CONCATENATE("dif ",RIGHT(K73,2),"/",RIGHT(I73,2))</f>
        <v>dif 23/22</v>
      </c>
      <c r="M74" s="113" t="s">
        <v>69</v>
      </c>
      <c r="N74" s="112" t="s">
        <v>314</v>
      </c>
      <c r="O74" s="112" t="s">
        <v>315</v>
      </c>
    </row>
    <row r="75" spans="1:16" x14ac:dyDescent="0.25">
      <c r="A75" s="1">
        <v>1</v>
      </c>
      <c r="B75" s="114" t="s">
        <v>71</v>
      </c>
      <c r="C75" s="184">
        <v>3.0957854406130267</v>
      </c>
      <c r="D75" s="185">
        <v>-16.101064953087761</v>
      </c>
      <c r="E75" s="184">
        <v>3.1632911392405063</v>
      </c>
      <c r="F75" s="185">
        <f t="shared" ref="F75:J77" si="6">IFERROR(E75-C75,"-")</f>
        <v>6.7505698627479571E-2</v>
      </c>
      <c r="G75" s="184">
        <v>5.5889679715302494</v>
      </c>
      <c r="H75" s="185">
        <f t="shared" si="6"/>
        <v>2.4256768322897431</v>
      </c>
      <c r="I75" s="184">
        <v>4.8436724565756828</v>
      </c>
      <c r="J75" s="185">
        <f t="shared" si="6"/>
        <v>-0.74529551495456658</v>
      </c>
      <c r="K75" s="184">
        <v>3.9419383653416702</v>
      </c>
      <c r="L75" s="185">
        <f t="shared" ref="L75:L77" si="7">IFERROR(K75-I75,"-")</f>
        <v>-0.9017340912340126</v>
      </c>
      <c r="M75" s="184">
        <v>3.4681545998911267</v>
      </c>
      <c r="N75" s="185">
        <v>-0.47378376545054346</v>
      </c>
      <c r="O75" s="185">
        <v>0.37236915927809999</v>
      </c>
    </row>
    <row r="76" spans="1:16" x14ac:dyDescent="0.25">
      <c r="A76" s="1">
        <v>2</v>
      </c>
      <c r="B76" s="114" t="s">
        <v>73</v>
      </c>
      <c r="C76" s="184">
        <v>2.6252019386106622</v>
      </c>
      <c r="D76" s="185">
        <v>-12.326410964615144</v>
      </c>
      <c r="E76" s="184">
        <v>2.2825305535585909</v>
      </c>
      <c r="F76" s="185">
        <f t="shared" si="6"/>
        <v>-0.34267138505207129</v>
      </c>
      <c r="G76" s="184">
        <v>2.5546975546975546</v>
      </c>
      <c r="H76" s="185">
        <f t="shared" si="6"/>
        <v>0.27216700113896364</v>
      </c>
      <c r="I76" s="184">
        <v>2.7757188498402554</v>
      </c>
      <c r="J76" s="185">
        <f t="shared" si="6"/>
        <v>0.22102129514270086</v>
      </c>
      <c r="K76" s="184">
        <v>3.0188391038696536</v>
      </c>
      <c r="L76" s="185">
        <f t="shared" si="7"/>
        <v>0.24312025402939819</v>
      </c>
      <c r="M76" s="184">
        <v>3.3952180028129395</v>
      </c>
      <c r="N76" s="185">
        <v>0.37637889894328591</v>
      </c>
      <c r="O76" s="185">
        <v>0.77001606420227731</v>
      </c>
    </row>
    <row r="77" spans="1:16" x14ac:dyDescent="0.25">
      <c r="A77" s="1">
        <v>3</v>
      </c>
      <c r="B77" s="114" t="s">
        <v>75</v>
      </c>
      <c r="C77" s="184">
        <v>2.4785031847133756</v>
      </c>
      <c r="D77" s="185">
        <v>3.2222192977838571E-2</v>
      </c>
      <c r="E77" s="184">
        <v>1.9878048780487805</v>
      </c>
      <c r="F77" s="185">
        <f t="shared" si="6"/>
        <v>-0.49069830666459513</v>
      </c>
      <c r="G77" s="184">
        <v>2.6392367322599881</v>
      </c>
      <c r="H77" s="185">
        <f t="shared" si="6"/>
        <v>0.65143185421120764</v>
      </c>
      <c r="I77" s="184">
        <v>2.949511400651466</v>
      </c>
      <c r="J77" s="185">
        <f t="shared" si="6"/>
        <v>0.31027466839147788</v>
      </c>
      <c r="K77" s="184">
        <v>3.5666666666666669</v>
      </c>
      <c r="L77" s="185">
        <f t="shared" si="7"/>
        <v>0.61715526601520088</v>
      </c>
      <c r="M77" s="184">
        <v>1.5867237687366167</v>
      </c>
      <c r="N77" s="185">
        <v>-1.9799428979300502</v>
      </c>
      <c r="O77" s="185">
        <v>-0.89177941597675892</v>
      </c>
    </row>
    <row r="78" spans="1:16" x14ac:dyDescent="0.25">
      <c r="A78" s="1">
        <v>4</v>
      </c>
      <c r="B78" s="114" t="s">
        <v>77</v>
      </c>
      <c r="C78" s="184">
        <v>2.5122549019607843</v>
      </c>
      <c r="D78" s="185">
        <v>0.20698453919555515</v>
      </c>
      <c r="E78" s="184" t="s">
        <v>223</v>
      </c>
      <c r="F78" s="185" t="str">
        <f>IFERROR(E78-C78,"-")</f>
        <v>-</v>
      </c>
      <c r="G78" s="184">
        <v>2.9634809634809636</v>
      </c>
      <c r="H78" s="185" t="str">
        <f>IFERROR(G78-E78,"-")</f>
        <v>-</v>
      </c>
      <c r="I78" s="184">
        <v>3.1860674157303372</v>
      </c>
      <c r="J78" s="185">
        <f>IFERROR(I78-G78,"-")</f>
        <v>0.22258645224937368</v>
      </c>
      <c r="K78" s="184">
        <v>2.2769230769230768</v>
      </c>
      <c r="L78" s="185">
        <f>IFERROR(K78-I78,"-")</f>
        <v>-0.90914433880726042</v>
      </c>
      <c r="M78" s="184">
        <v>3.4308510638297873</v>
      </c>
      <c r="N78" s="185">
        <v>1.1539279869067105</v>
      </c>
      <c r="O78" s="185">
        <v>0.91859616186900306</v>
      </c>
    </row>
    <row r="79" spans="1:16" x14ac:dyDescent="0.25">
      <c r="A79" s="1">
        <v>5</v>
      </c>
      <c r="B79" s="114" t="s">
        <v>79</v>
      </c>
      <c r="C79" s="184">
        <v>2.2807625649913343</v>
      </c>
      <c r="D79" s="185">
        <v>-1.1272833238753943E-2</v>
      </c>
      <c r="E79" s="184" t="s">
        <v>223</v>
      </c>
      <c r="F79" s="185" t="str">
        <f t="shared" ref="F79:J87" si="8">IFERROR(E79-C79,"-")</f>
        <v>-</v>
      </c>
      <c r="G79" s="184">
        <v>3.0271132376395533</v>
      </c>
      <c r="H79" s="185" t="str">
        <f t="shared" si="8"/>
        <v>-</v>
      </c>
      <c r="I79" s="184">
        <v>2.9923318229348204</v>
      </c>
      <c r="J79" s="185">
        <f t="shared" si="8"/>
        <v>-3.4781414704732949E-2</v>
      </c>
      <c r="K79" s="184">
        <v>2.087248322147651</v>
      </c>
      <c r="L79" s="185">
        <f t="shared" ref="L79:L87" si="9">IFERROR(K79-I79,"-")</f>
        <v>-0.90508350078716937</v>
      </c>
      <c r="M79" s="184">
        <v>3.5842696629213484</v>
      </c>
      <c r="N79" s="185">
        <v>1.4970213407736974</v>
      </c>
      <c r="O79" s="185">
        <v>1.3035070979300141</v>
      </c>
    </row>
    <row r="80" spans="1:16" x14ac:dyDescent="0.25">
      <c r="A80" s="1">
        <v>6</v>
      </c>
      <c r="B80" s="114" t="s">
        <v>81</v>
      </c>
      <c r="C80" s="184">
        <v>2.7721476510067116</v>
      </c>
      <c r="D80" s="185">
        <v>0.26732671436759325</v>
      </c>
      <c r="E80" s="184" t="s">
        <v>223</v>
      </c>
      <c r="F80" s="185" t="str">
        <f t="shared" si="8"/>
        <v>-</v>
      </c>
      <c r="G80" s="184">
        <v>1.4230127848804892</v>
      </c>
      <c r="H80" s="185" t="str">
        <f t="shared" si="8"/>
        <v>-</v>
      </c>
      <c r="I80" s="184">
        <v>2.6085145765849145</v>
      </c>
      <c r="J80" s="185">
        <f t="shared" si="8"/>
        <v>1.1855017917044253</v>
      </c>
      <c r="K80" s="184">
        <v>2.3338784004756952</v>
      </c>
      <c r="L80" s="185">
        <f t="shared" si="9"/>
        <v>-0.27463617610921931</v>
      </c>
      <c r="M80" s="184">
        <v>3.5717337130651479</v>
      </c>
      <c r="N80" s="185">
        <v>1.2378553125894527</v>
      </c>
      <c r="O80" s="185">
        <v>0.7995860620584363</v>
      </c>
    </row>
    <row r="81" spans="1:16" x14ac:dyDescent="0.25">
      <c r="A81" s="1">
        <v>7</v>
      </c>
      <c r="B81" s="114" t="s">
        <v>83</v>
      </c>
      <c r="C81" s="184">
        <v>3.2161480235492008</v>
      </c>
      <c r="D81" s="185">
        <v>-0.86658290014557826</v>
      </c>
      <c r="E81" s="184" t="s">
        <v>223</v>
      </c>
      <c r="F81" s="185" t="str">
        <f t="shared" si="8"/>
        <v>-</v>
      </c>
      <c r="G81" s="184">
        <v>2.2800407331975561</v>
      </c>
      <c r="H81" s="185" t="str">
        <f t="shared" si="8"/>
        <v>-</v>
      </c>
      <c r="I81" s="184">
        <v>3.087171359313817</v>
      </c>
      <c r="J81" s="185">
        <f t="shared" si="8"/>
        <v>0.80713062611626096</v>
      </c>
      <c r="K81" s="184">
        <v>2.9354737502614516</v>
      </c>
      <c r="L81" s="185">
        <f t="shared" si="9"/>
        <v>-0.1516976090523654</v>
      </c>
      <c r="M81" s="184">
        <v>3.5454545454545454</v>
      </c>
      <c r="N81" s="185">
        <v>0.60998079519309378</v>
      </c>
      <c r="O81" s="185">
        <v>0.3293065219053446</v>
      </c>
    </row>
    <row r="82" spans="1:16" x14ac:dyDescent="0.25">
      <c r="A82" s="1">
        <v>8</v>
      </c>
      <c r="B82" s="114" t="s">
        <v>85</v>
      </c>
      <c r="C82" s="184">
        <v>3.6441060349689791</v>
      </c>
      <c r="D82" s="185">
        <v>0.22866979335824089</v>
      </c>
      <c r="E82" s="184">
        <v>4.4246575342465757</v>
      </c>
      <c r="F82" s="185">
        <f t="shared" si="8"/>
        <v>0.78055149927759659</v>
      </c>
      <c r="G82" s="184">
        <v>2.8200531208499338</v>
      </c>
      <c r="H82" s="185">
        <f t="shared" si="8"/>
        <v>-1.6046044133966419</v>
      </c>
      <c r="I82" s="184">
        <v>2.5079051383399209</v>
      </c>
      <c r="J82" s="185">
        <f t="shared" si="8"/>
        <v>-0.31214798251001286</v>
      </c>
      <c r="K82" s="184">
        <v>3.2692307692307692</v>
      </c>
      <c r="L82" s="185">
        <f t="shared" si="9"/>
        <v>0.76132563089084826</v>
      </c>
      <c r="M82" s="184">
        <v>3.1623193221465358</v>
      </c>
      <c r="N82" s="185">
        <v>-0.10691144708423339</v>
      </c>
      <c r="O82" s="185">
        <v>-0.48178671282244334</v>
      </c>
    </row>
    <row r="83" spans="1:16" x14ac:dyDescent="0.25">
      <c r="A83" s="1">
        <v>9</v>
      </c>
      <c r="B83" s="114" t="s">
        <v>87</v>
      </c>
      <c r="C83" s="184">
        <v>3.0539673278879813</v>
      </c>
      <c r="D83" s="185">
        <v>0.10857987401344271</v>
      </c>
      <c r="E83" s="184">
        <v>1.9727822580645162</v>
      </c>
      <c r="F83" s="185">
        <f t="shared" si="8"/>
        <v>-1.0811850698234651</v>
      </c>
      <c r="G83" s="184">
        <v>2.9478178368121442</v>
      </c>
      <c r="H83" s="185">
        <f t="shared" si="8"/>
        <v>0.97503557874762792</v>
      </c>
      <c r="I83" s="184">
        <v>4.2649253731343286</v>
      </c>
      <c r="J83" s="185">
        <f t="shared" si="8"/>
        <v>1.3171075363221845</v>
      </c>
      <c r="K83" s="184">
        <v>2.7053265781185813</v>
      </c>
      <c r="L83" s="185">
        <f t="shared" si="9"/>
        <v>-1.5595987950157473</v>
      </c>
      <c r="M83" s="184">
        <v>2.989037273270879</v>
      </c>
      <c r="N83" s="185">
        <v>0.28371069515229763</v>
      </c>
      <c r="O83" s="185">
        <v>-6.4930054617102329E-2</v>
      </c>
    </row>
    <row r="84" spans="1:16" x14ac:dyDescent="0.25">
      <c r="A84" s="1">
        <v>10</v>
      </c>
      <c r="B84" s="114" t="s">
        <v>89</v>
      </c>
      <c r="C84" s="184">
        <v>2.7642352941176469</v>
      </c>
      <c r="D84" s="185">
        <v>-4.0494955263659094E-3</v>
      </c>
      <c r="E84" s="184">
        <v>1.7170993733213966</v>
      </c>
      <c r="F84" s="185">
        <f t="shared" si="8"/>
        <v>-1.0471359207962503</v>
      </c>
      <c r="G84" s="184">
        <v>2.9011595803423522</v>
      </c>
      <c r="H84" s="185">
        <f t="shared" si="8"/>
        <v>1.1840602070209556</v>
      </c>
      <c r="I84" s="184">
        <v>2.8063492063492061</v>
      </c>
      <c r="J84" s="185">
        <f t="shared" si="8"/>
        <v>-9.4810373993146069E-2</v>
      </c>
      <c r="K84" s="184">
        <v>2.1913043478260867</v>
      </c>
      <c r="L84" s="185">
        <f t="shared" si="9"/>
        <v>-0.61504485852311941</v>
      </c>
      <c r="M84" s="184"/>
      <c r="N84" s="185" t="s">
        <v>223</v>
      </c>
      <c r="O84" s="185" t="s">
        <v>223</v>
      </c>
    </row>
    <row r="85" spans="1:16" x14ac:dyDescent="0.25">
      <c r="A85" s="1">
        <v>11</v>
      </c>
      <c r="B85" s="114" t="s">
        <v>91</v>
      </c>
      <c r="C85" s="184">
        <v>3.0207768744354109</v>
      </c>
      <c r="D85" s="185">
        <v>-0.3488681684042465</v>
      </c>
      <c r="E85" s="184">
        <v>1.8716904276985744</v>
      </c>
      <c r="F85" s="185">
        <f t="shared" si="8"/>
        <v>-1.1490864467368365</v>
      </c>
      <c r="G85" s="184">
        <v>2.3867457962413452</v>
      </c>
      <c r="H85" s="185">
        <f t="shared" si="8"/>
        <v>0.51505536854277079</v>
      </c>
      <c r="I85" s="184">
        <v>1.4785714285714286</v>
      </c>
      <c r="J85" s="185">
        <f t="shared" si="8"/>
        <v>-0.90817436766991655</v>
      </c>
      <c r="K85" s="184">
        <v>2.8733493397358942</v>
      </c>
      <c r="L85" s="185">
        <f t="shared" si="9"/>
        <v>1.3947779111644656</v>
      </c>
      <c r="M85" s="184"/>
      <c r="N85" s="185" t="s">
        <v>223</v>
      </c>
      <c r="O85" s="185" t="s">
        <v>223</v>
      </c>
    </row>
    <row r="86" spans="1:16" x14ac:dyDescent="0.25">
      <c r="A86" s="1">
        <v>12</v>
      </c>
      <c r="B86" s="114" t="s">
        <v>93</v>
      </c>
      <c r="C86" s="184">
        <v>3.3939051918735892</v>
      </c>
      <c r="D86" s="185">
        <v>-0.43529007117128371</v>
      </c>
      <c r="E86" s="184">
        <v>3.2777777777777777</v>
      </c>
      <c r="F86" s="185">
        <f t="shared" si="8"/>
        <v>-0.11612741409581151</v>
      </c>
      <c r="G86" s="184">
        <v>3.182795698924731</v>
      </c>
      <c r="H86" s="185">
        <f t="shared" si="8"/>
        <v>-9.4982078853046659E-2</v>
      </c>
      <c r="I86" s="184">
        <v>7.6904761904761907</v>
      </c>
      <c r="J86" s="185">
        <f t="shared" si="8"/>
        <v>4.5076804915514597</v>
      </c>
      <c r="K86" s="184">
        <v>3.5512306811677159</v>
      </c>
      <c r="L86" s="185">
        <f t="shared" si="9"/>
        <v>-4.1392455093084752</v>
      </c>
      <c r="M86" s="184"/>
      <c r="N86" s="185" t="s">
        <v>223</v>
      </c>
      <c r="O86" s="185" t="s">
        <v>223</v>
      </c>
    </row>
    <row r="87" spans="1:16" ht="15.75" x14ac:dyDescent="0.25">
      <c r="B87" s="117" t="s">
        <v>30</v>
      </c>
      <c r="C87" s="186">
        <v>2.9883966244725739</v>
      </c>
      <c r="D87" s="187">
        <v>-0.56294209421868269</v>
      </c>
      <c r="E87" s="186">
        <v>2.6268756998880178</v>
      </c>
      <c r="F87" s="187">
        <f t="shared" si="8"/>
        <v>-0.36152092458455609</v>
      </c>
      <c r="G87" s="186">
        <v>2.7506839152408773</v>
      </c>
      <c r="H87" s="187">
        <f t="shared" si="8"/>
        <v>0.12380821535285946</v>
      </c>
      <c r="I87" s="186">
        <v>3.1158625417773589</v>
      </c>
      <c r="J87" s="187">
        <f t="shared" si="8"/>
        <v>0.36517862653648159</v>
      </c>
      <c r="K87" s="186">
        <v>2.8606518953717304</v>
      </c>
      <c r="L87" s="187">
        <f t="shared" si="9"/>
        <v>-0.25521064640562852</v>
      </c>
      <c r="M87" s="186">
        <v>3.3490838333063078</v>
      </c>
      <c r="N87" s="187">
        <v>0.5288456962545709</v>
      </c>
      <c r="O87" s="187">
        <v>0.35632865460071583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67" t="s">
        <v>291</v>
      </c>
      <c r="C92" s="267"/>
      <c r="D92" s="267"/>
      <c r="E92" s="267"/>
      <c r="F92" s="267"/>
      <c r="G92" s="267"/>
      <c r="H92" s="267"/>
      <c r="I92" s="267"/>
      <c r="J92" s="267"/>
      <c r="K92" s="267"/>
      <c r="L92" s="267"/>
      <c r="M92" s="267"/>
      <c r="N92" s="267"/>
      <c r="O92" s="267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89" t="s">
        <v>107</v>
      </c>
      <c r="D94" s="290"/>
      <c r="E94" s="290"/>
      <c r="F94" s="290"/>
      <c r="G94" s="290"/>
      <c r="H94" s="290"/>
      <c r="I94" s="290"/>
      <c r="J94" s="290"/>
      <c r="K94" s="290"/>
      <c r="L94" s="290"/>
      <c r="M94" s="290"/>
      <c r="N94" s="290"/>
      <c r="O94" s="291"/>
    </row>
    <row r="95" spans="1:16" ht="22.5" thickTop="1" thickBot="1" x14ac:dyDescent="0.3">
      <c r="B95" s="109"/>
      <c r="C95" s="292">
        <f>2019</f>
        <v>2019</v>
      </c>
      <c r="D95" s="293"/>
      <c r="E95" s="294">
        <v>2020</v>
      </c>
      <c r="F95" s="293"/>
      <c r="G95" s="294">
        <v>2021</v>
      </c>
      <c r="H95" s="293"/>
      <c r="I95" s="294">
        <v>2022</v>
      </c>
      <c r="J95" s="293"/>
      <c r="K95" s="294">
        <v>2023</v>
      </c>
      <c r="L95" s="293"/>
      <c r="M95" s="294">
        <v>2024</v>
      </c>
      <c r="N95" s="295"/>
      <c r="O95" s="296"/>
    </row>
    <row r="96" spans="1:16" ht="16.5" thickTop="1" thickBot="1" x14ac:dyDescent="0.3">
      <c r="B96" s="85"/>
      <c r="C96" s="111" t="s">
        <v>69</v>
      </c>
      <c r="D96" s="112" t="str">
        <f>CONCATENATE("dif ",RIGHT(2019,2),"/",RIGHT(2018,2))</f>
        <v>dif 19/18</v>
      </c>
      <c r="E96" s="113" t="s">
        <v>69</v>
      </c>
      <c r="F96" s="112" t="str">
        <f>CONCATENATE("dif ",RIGHT(E95,2),"/",RIGHT(C95,2))</f>
        <v>dif 20/19</v>
      </c>
      <c r="G96" s="113" t="s">
        <v>69</v>
      </c>
      <c r="H96" s="112" t="str">
        <f>CONCATENATE("dif ",RIGHT(G95,2),"/",RIGHT(E95,2))</f>
        <v>dif 21/20</v>
      </c>
      <c r="I96" s="113" t="s">
        <v>69</v>
      </c>
      <c r="J96" s="112" t="str">
        <f>CONCATENATE("dif ",RIGHT(I95,2),"/",RIGHT(G95,2))</f>
        <v>dif 22/21</v>
      </c>
      <c r="K96" s="113" t="s">
        <v>69</v>
      </c>
      <c r="L96" s="112" t="str">
        <f>CONCATENATE("dif ",RIGHT(K95,2),"/",RIGHT(I95,2))</f>
        <v>dif 23/22</v>
      </c>
      <c r="M96" s="113" t="s">
        <v>69</v>
      </c>
      <c r="N96" s="112" t="s">
        <v>314</v>
      </c>
      <c r="O96" s="112" t="s">
        <v>315</v>
      </c>
    </row>
    <row r="97" spans="2:15" x14ac:dyDescent="0.25">
      <c r="B97" s="114" t="s">
        <v>71</v>
      </c>
      <c r="C97" s="184">
        <v>6.921584667523665</v>
      </c>
      <c r="D97" s="185">
        <v>-0.81517145849733819</v>
      </c>
      <c r="E97" s="184">
        <v>7.070564516129032</v>
      </c>
      <c r="F97" s="185">
        <f t="shared" ref="F97:J99" si="10">IFERROR(E97-C97,"-")</f>
        <v>0.14897984860536706</v>
      </c>
      <c r="G97" s="184">
        <v>15.497607655502392</v>
      </c>
      <c r="H97" s="185">
        <f t="shared" si="10"/>
        <v>8.4270431393733602</v>
      </c>
      <c r="I97" s="184">
        <v>7.6403497655556967</v>
      </c>
      <c r="J97" s="185">
        <f t="shared" si="10"/>
        <v>-7.8572578899466956</v>
      </c>
      <c r="K97" s="184">
        <v>7.0922823218997362</v>
      </c>
      <c r="L97" s="185">
        <f t="shared" ref="L97:L99" si="11">IFERROR(K97-I97,"-")</f>
        <v>-0.5480674436559605</v>
      </c>
      <c r="M97" s="184">
        <v>5.9385830394111334</v>
      </c>
      <c r="N97" s="185">
        <v>-1.1536992824886028</v>
      </c>
      <c r="O97" s="185">
        <v>-0.98300162811253156</v>
      </c>
    </row>
    <row r="98" spans="2:15" x14ac:dyDescent="0.25">
      <c r="B98" s="114" t="s">
        <v>73</v>
      </c>
      <c r="C98" s="184">
        <v>6.8498094597623851</v>
      </c>
      <c r="D98" s="185">
        <v>-0.98865527916002005</v>
      </c>
      <c r="E98" s="184">
        <v>6.3081854607899253</v>
      </c>
      <c r="F98" s="185">
        <f t="shared" si="10"/>
        <v>-0.54162399897245983</v>
      </c>
      <c r="G98" s="184">
        <v>14.284584980237154</v>
      </c>
      <c r="H98" s="185">
        <f t="shared" si="10"/>
        <v>7.976399519447229</v>
      </c>
      <c r="I98" s="184">
        <v>6.0732075471698117</v>
      </c>
      <c r="J98" s="185">
        <f t="shared" si="10"/>
        <v>-8.2113774330673426</v>
      </c>
      <c r="K98" s="184">
        <v>6.7924973604123968</v>
      </c>
      <c r="L98" s="185">
        <f t="shared" si="11"/>
        <v>0.71928981324258512</v>
      </c>
      <c r="M98" s="184">
        <v>6.3467687566214002</v>
      </c>
      <c r="N98" s="185">
        <v>-0.44572860379099666</v>
      </c>
      <c r="O98" s="185">
        <v>-0.50304070314098492</v>
      </c>
    </row>
    <row r="99" spans="2:15" x14ac:dyDescent="0.25">
      <c r="B99" s="114" t="s">
        <v>75</v>
      </c>
      <c r="C99" s="184">
        <v>6.7992226405927365</v>
      </c>
      <c r="D99" s="185">
        <v>0.40200218460218373</v>
      </c>
      <c r="E99" s="184">
        <v>8.1750956226094349</v>
      </c>
      <c r="F99" s="185">
        <f t="shared" si="10"/>
        <v>1.3758729820166984</v>
      </c>
      <c r="G99" s="184">
        <v>11.319099378881987</v>
      </c>
      <c r="H99" s="185">
        <f t="shared" si="10"/>
        <v>3.1440037562725518</v>
      </c>
      <c r="I99" s="184">
        <v>6.981690777576854</v>
      </c>
      <c r="J99" s="185">
        <f t="shared" si="10"/>
        <v>-4.3374086013051327</v>
      </c>
      <c r="K99" s="184">
        <v>6.8135747785304845</v>
      </c>
      <c r="L99" s="185">
        <f t="shared" si="11"/>
        <v>-0.16811599904636942</v>
      </c>
      <c r="M99" s="184">
        <v>6.5588778949657494</v>
      </c>
      <c r="N99" s="185">
        <v>-0.25469688356473519</v>
      </c>
      <c r="O99" s="185">
        <v>-0.24034474562698716</v>
      </c>
    </row>
    <row r="100" spans="2:15" x14ac:dyDescent="0.25">
      <c r="B100" s="114" t="s">
        <v>77</v>
      </c>
      <c r="C100" s="184">
        <v>7.0750078133138867</v>
      </c>
      <c r="D100" s="185">
        <v>-0.13639431350769637</v>
      </c>
      <c r="E100" s="184" t="s">
        <v>223</v>
      </c>
      <c r="F100" s="185" t="str">
        <f>IFERROR(E100-C100,"-")</f>
        <v>-</v>
      </c>
      <c r="G100" s="184">
        <v>9.3806451612903228</v>
      </c>
      <c r="H100" s="185" t="str">
        <f>IFERROR(G100-E100,"-")</f>
        <v>-</v>
      </c>
      <c r="I100" s="184">
        <v>6.4633811113292756</v>
      </c>
      <c r="J100" s="185">
        <f>IFERROR(I100-G100,"-")</f>
        <v>-2.9172640499610472</v>
      </c>
      <c r="K100" s="184">
        <v>6.1544701264718711</v>
      </c>
      <c r="L100" s="185">
        <f>IFERROR(K100-I100,"-")</f>
        <v>-0.30891098485740454</v>
      </c>
      <c r="M100" s="184">
        <v>7.0737269166200338</v>
      </c>
      <c r="N100" s="185">
        <v>0.91925679014816275</v>
      </c>
      <c r="O100" s="185">
        <v>-1.2808966938528954E-3</v>
      </c>
    </row>
    <row r="101" spans="2:15" x14ac:dyDescent="0.25">
      <c r="B101" s="114" t="s">
        <v>79</v>
      </c>
      <c r="C101" s="184">
        <v>6.3388016126789939</v>
      </c>
      <c r="D101" s="185">
        <v>-0.42257040600799911</v>
      </c>
      <c r="E101" s="184" t="s">
        <v>223</v>
      </c>
      <c r="F101" s="185" t="str">
        <f t="shared" ref="F101:J109" si="12">IFERROR(E101-C101,"-")</f>
        <v>-</v>
      </c>
      <c r="G101" s="184">
        <v>15.720138488170802</v>
      </c>
      <c r="H101" s="185" t="str">
        <f t="shared" si="12"/>
        <v>-</v>
      </c>
      <c r="I101" s="184">
        <v>6.2547490941034365</v>
      </c>
      <c r="J101" s="185">
        <f t="shared" si="12"/>
        <v>-9.4653893940673655</v>
      </c>
      <c r="K101" s="184">
        <v>5.7564894932014834</v>
      </c>
      <c r="L101" s="185">
        <f t="shared" ref="L101:L109" si="13">IFERROR(K101-I101,"-")</f>
        <v>-0.49825960090195309</v>
      </c>
      <c r="M101" s="184">
        <v>6.6859458608750391</v>
      </c>
      <c r="N101" s="185">
        <v>0.92945636767355566</v>
      </c>
      <c r="O101" s="185">
        <v>0.34714424819604517</v>
      </c>
    </row>
    <row r="102" spans="2:15" x14ac:dyDescent="0.25">
      <c r="B102" s="114" t="s">
        <v>81</v>
      </c>
      <c r="C102" s="184">
        <v>6.9987873275731394</v>
      </c>
      <c r="D102" s="185">
        <v>-0.44749366416239766</v>
      </c>
      <c r="E102" s="184" t="s">
        <v>223</v>
      </c>
      <c r="F102" s="185" t="str">
        <f t="shared" si="12"/>
        <v>-</v>
      </c>
      <c r="G102" s="184">
        <v>7.9349845201238391</v>
      </c>
      <c r="H102" s="185" t="str">
        <f t="shared" si="12"/>
        <v>-</v>
      </c>
      <c r="I102" s="184">
        <v>5.5070055796652202</v>
      </c>
      <c r="J102" s="185">
        <f t="shared" si="12"/>
        <v>-2.427978940458619</v>
      </c>
      <c r="K102" s="184">
        <v>5.7383605556403605</v>
      </c>
      <c r="L102" s="185">
        <f t="shared" si="13"/>
        <v>0.23135497597514032</v>
      </c>
      <c r="M102" s="184">
        <v>5.549052584370445</v>
      </c>
      <c r="N102" s="185">
        <v>-0.1893079712699155</v>
      </c>
      <c r="O102" s="185">
        <v>-1.4497347432026944</v>
      </c>
    </row>
    <row r="103" spans="2:15" x14ac:dyDescent="0.25">
      <c r="B103" s="114" t="s">
        <v>83</v>
      </c>
      <c r="C103" s="184">
        <v>8.3173386478614137</v>
      </c>
      <c r="D103" s="185">
        <v>0.57980912166994525</v>
      </c>
      <c r="E103" s="184" t="s">
        <v>223</v>
      </c>
      <c r="F103" s="185" t="str">
        <f t="shared" si="12"/>
        <v>-</v>
      </c>
      <c r="G103" s="184">
        <v>5.8366013071895422</v>
      </c>
      <c r="H103" s="185" t="str">
        <f t="shared" si="12"/>
        <v>-</v>
      </c>
      <c r="I103" s="184">
        <v>7.6734049273531273</v>
      </c>
      <c r="J103" s="185">
        <f t="shared" si="12"/>
        <v>1.8368036201635851</v>
      </c>
      <c r="K103" s="184">
        <v>7.8283887013679161</v>
      </c>
      <c r="L103" s="185">
        <f t="shared" si="13"/>
        <v>0.1549837740147888</v>
      </c>
      <c r="M103" s="184">
        <v>6.2239406612483235</v>
      </c>
      <c r="N103" s="185">
        <v>-1.6044480401195926</v>
      </c>
      <c r="O103" s="185">
        <v>-2.0933979866130903</v>
      </c>
    </row>
    <row r="104" spans="2:15" x14ac:dyDescent="0.25">
      <c r="B104" s="114" t="s">
        <v>85</v>
      </c>
      <c r="C104" s="184">
        <v>8.129328276030833</v>
      </c>
      <c r="D104" s="185">
        <v>-0.2423469781120442</v>
      </c>
      <c r="E104" s="184">
        <v>8.3252032520325212</v>
      </c>
      <c r="F104" s="185">
        <f t="shared" si="12"/>
        <v>0.19587497600168824</v>
      </c>
      <c r="G104" s="184">
        <v>7.5834633385335417</v>
      </c>
      <c r="H104" s="185">
        <f t="shared" si="12"/>
        <v>-0.7417399134989795</v>
      </c>
      <c r="I104" s="184">
        <v>8.6609803498164535</v>
      </c>
      <c r="J104" s="185">
        <f t="shared" si="12"/>
        <v>1.0775170112829118</v>
      </c>
      <c r="K104" s="184">
        <v>6.5183362624487406</v>
      </c>
      <c r="L104" s="185">
        <f t="shared" si="13"/>
        <v>-2.1426440873677128</v>
      </c>
      <c r="M104" s="184">
        <v>8.1816219549799563</v>
      </c>
      <c r="N104" s="185">
        <v>1.6632856925312156</v>
      </c>
      <c r="O104" s="185">
        <v>5.229367894912329E-2</v>
      </c>
    </row>
    <row r="105" spans="2:15" x14ac:dyDescent="0.25">
      <c r="B105" s="114" t="s">
        <v>87</v>
      </c>
      <c r="C105" s="184">
        <v>7.713877688172043</v>
      </c>
      <c r="D105" s="185">
        <v>0.46046458800330559</v>
      </c>
      <c r="E105" s="184">
        <v>6.8875661375661377</v>
      </c>
      <c r="F105" s="185">
        <f t="shared" si="12"/>
        <v>-0.82631155060590533</v>
      </c>
      <c r="G105" s="184">
        <v>7.6088709677419351</v>
      </c>
      <c r="H105" s="185">
        <f t="shared" si="12"/>
        <v>0.72130483017579738</v>
      </c>
      <c r="I105" s="184">
        <v>7.1159176816463674</v>
      </c>
      <c r="J105" s="185">
        <f t="shared" si="12"/>
        <v>-0.49295328609556766</v>
      </c>
      <c r="K105" s="184">
        <v>5.1316839584996012</v>
      </c>
      <c r="L105" s="185">
        <f t="shared" si="13"/>
        <v>-1.9842337231467662</v>
      </c>
      <c r="M105" s="184">
        <v>5.5151755604046819</v>
      </c>
      <c r="N105" s="185">
        <v>0.38349160190508069</v>
      </c>
      <c r="O105" s="185">
        <v>-2.1987021277673611</v>
      </c>
    </row>
    <row r="106" spans="2:15" x14ac:dyDescent="0.25">
      <c r="B106" s="114" t="s">
        <v>89</v>
      </c>
      <c r="C106" s="184">
        <v>6.4965328850598869</v>
      </c>
      <c r="D106" s="185">
        <v>-1.2726805220047783</v>
      </c>
      <c r="E106" s="184">
        <v>4.8922852983988356</v>
      </c>
      <c r="F106" s="185">
        <f t="shared" si="12"/>
        <v>-1.6042475866610513</v>
      </c>
      <c r="G106" s="184">
        <v>6.5717271727172717</v>
      </c>
      <c r="H106" s="185">
        <f t="shared" si="12"/>
        <v>1.6794418743184361</v>
      </c>
      <c r="I106" s="184">
        <v>6.7338102965039095</v>
      </c>
      <c r="J106" s="185">
        <f t="shared" si="12"/>
        <v>0.16208312378663781</v>
      </c>
      <c r="K106" s="184">
        <v>6.0406710726995421</v>
      </c>
      <c r="L106" s="185">
        <f t="shared" si="13"/>
        <v>-0.69313922380436743</v>
      </c>
      <c r="M106" s="184"/>
      <c r="N106" s="185" t="s">
        <v>223</v>
      </c>
      <c r="O106" s="185" t="s">
        <v>223</v>
      </c>
    </row>
    <row r="107" spans="2:15" x14ac:dyDescent="0.25">
      <c r="B107" s="114" t="s">
        <v>91</v>
      </c>
      <c r="C107" s="184">
        <v>7.4589685801405272</v>
      </c>
      <c r="D107" s="185">
        <v>0.76544464685051228</v>
      </c>
      <c r="E107" s="184">
        <v>6.5969556585043021</v>
      </c>
      <c r="F107" s="185">
        <f t="shared" si="12"/>
        <v>-0.86201292163622512</v>
      </c>
      <c r="G107" s="184">
        <v>6.6378207935534732</v>
      </c>
      <c r="H107" s="185">
        <f t="shared" si="12"/>
        <v>4.0865135049171109E-2</v>
      </c>
      <c r="I107" s="184">
        <v>6.7576769509981851</v>
      </c>
      <c r="J107" s="185">
        <f t="shared" si="12"/>
        <v>0.1198561574447119</v>
      </c>
      <c r="K107" s="184">
        <v>6.1939140202185232</v>
      </c>
      <c r="L107" s="185">
        <f t="shared" si="13"/>
        <v>-0.56376293077966189</v>
      </c>
      <c r="M107" s="184"/>
      <c r="N107" s="185" t="s">
        <v>223</v>
      </c>
      <c r="O107" s="185" t="s">
        <v>223</v>
      </c>
    </row>
    <row r="108" spans="2:15" x14ac:dyDescent="0.25">
      <c r="B108" s="114" t="s">
        <v>93</v>
      </c>
      <c r="C108" s="184">
        <v>6.5840466000951023</v>
      </c>
      <c r="D108" s="185">
        <v>-4.7678174783678529E-2</v>
      </c>
      <c r="E108" s="184">
        <v>7.0615240891498736</v>
      </c>
      <c r="F108" s="185">
        <f t="shared" si="12"/>
        <v>0.47747748905477128</v>
      </c>
      <c r="G108" s="184">
        <v>6.2884972170686453</v>
      </c>
      <c r="H108" s="185">
        <f t="shared" si="12"/>
        <v>-0.77302687208122833</v>
      </c>
      <c r="I108" s="184">
        <v>6.66143159166415</v>
      </c>
      <c r="J108" s="185">
        <f t="shared" si="12"/>
        <v>0.37293437459550471</v>
      </c>
      <c r="K108" s="184">
        <v>6.4031490711372907</v>
      </c>
      <c r="L108" s="185">
        <f t="shared" si="13"/>
        <v>-0.25828252052685929</v>
      </c>
      <c r="M108" s="184"/>
      <c r="N108" s="185" t="s">
        <v>223</v>
      </c>
      <c r="O108" s="185" t="s">
        <v>223</v>
      </c>
    </row>
    <row r="109" spans="2:15" ht="15.75" x14ac:dyDescent="0.25">
      <c r="B109" s="117" t="s">
        <v>30</v>
      </c>
      <c r="C109" s="186">
        <v>7.1001344227174394</v>
      </c>
      <c r="D109" s="187">
        <v>-0.18005459017158909</v>
      </c>
      <c r="E109" s="186">
        <v>6.8033505154639178</v>
      </c>
      <c r="F109" s="187">
        <f t="shared" si="12"/>
        <v>-0.29678390725352166</v>
      </c>
      <c r="G109" s="186">
        <v>7.6288955061032437</v>
      </c>
      <c r="H109" s="187">
        <f t="shared" si="12"/>
        <v>0.82554499063932596</v>
      </c>
      <c r="I109" s="186">
        <v>6.9573132356940288</v>
      </c>
      <c r="J109" s="187">
        <f t="shared" si="12"/>
        <v>-0.67158227040921492</v>
      </c>
      <c r="K109" s="186">
        <v>6.4885779059870901</v>
      </c>
      <c r="L109" s="187">
        <f t="shared" si="13"/>
        <v>-0.46873532970693876</v>
      </c>
      <c r="M109" s="186">
        <v>6.5511625162280183</v>
      </c>
      <c r="N109" s="187">
        <v>-4.6020754104867834E-2</v>
      </c>
      <c r="O109" s="187">
        <v>-0.65477592016533492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4" spans="1:16" ht="48.75" customHeight="1" thickBot="1" x14ac:dyDescent="0.3">
      <c r="B114" s="267" t="s">
        <v>292</v>
      </c>
      <c r="C114" s="267"/>
      <c r="D114" s="267"/>
      <c r="E114" s="267"/>
      <c r="F114" s="267"/>
      <c r="G114" s="267"/>
      <c r="H114" s="267"/>
      <c r="I114" s="267"/>
      <c r="J114" s="267"/>
      <c r="K114" s="267"/>
      <c r="L114" s="267"/>
      <c r="M114" s="267"/>
      <c r="N114" s="267"/>
      <c r="O114" s="267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89" t="s">
        <v>110</v>
      </c>
      <c r="D116" s="290"/>
      <c r="E116" s="290"/>
      <c r="F116" s="290"/>
      <c r="G116" s="290"/>
      <c r="H116" s="290"/>
      <c r="I116" s="290"/>
      <c r="J116" s="290"/>
      <c r="K116" s="290"/>
      <c r="L116" s="290"/>
      <c r="M116" s="290"/>
      <c r="N116" s="290"/>
      <c r="O116" s="291"/>
    </row>
    <row r="117" spans="1:16" ht="22.5" thickTop="1" thickBot="1" x14ac:dyDescent="0.3">
      <c r="B117" s="109"/>
      <c r="C117" s="292">
        <f>2019</f>
        <v>2019</v>
      </c>
      <c r="D117" s="293"/>
      <c r="E117" s="294">
        <v>2020</v>
      </c>
      <c r="F117" s="293"/>
      <c r="G117" s="294">
        <v>2021</v>
      </c>
      <c r="H117" s="293"/>
      <c r="I117" s="294">
        <v>2022</v>
      </c>
      <c r="J117" s="293"/>
      <c r="K117" s="294">
        <v>2023</v>
      </c>
      <c r="L117" s="293"/>
      <c r="M117" s="294">
        <v>2024</v>
      </c>
      <c r="N117" s="295"/>
      <c r="O117" s="296"/>
    </row>
    <row r="118" spans="1:16" ht="16.5" thickTop="1" thickBot="1" x14ac:dyDescent="0.3">
      <c r="B118" s="85"/>
      <c r="C118" s="111" t="s">
        <v>69</v>
      </c>
      <c r="D118" s="112" t="str">
        <f>CONCATENATE("dif ",RIGHT(2019,2),"/",RIGHT(2018,2))</f>
        <v>dif 19/18</v>
      </c>
      <c r="E118" s="113" t="s">
        <v>69</v>
      </c>
      <c r="F118" s="112" t="str">
        <f>CONCATENATE("dif ",RIGHT(E117,2),"/",RIGHT(C117,2))</f>
        <v>dif 20/19</v>
      </c>
      <c r="G118" s="113" t="s">
        <v>69</v>
      </c>
      <c r="H118" s="112" t="str">
        <f>CONCATENATE("dif ",RIGHT(G117,2),"/",RIGHT(E117,2))</f>
        <v>dif 21/20</v>
      </c>
      <c r="I118" s="113" t="s">
        <v>69</v>
      </c>
      <c r="J118" s="112" t="str">
        <f>CONCATENATE("dif ",RIGHT(I117,2),"/",RIGHT(G117,2))</f>
        <v>dif 22/21</v>
      </c>
      <c r="K118" s="113" t="s">
        <v>69</v>
      </c>
      <c r="L118" s="112" t="str">
        <f>CONCATENATE("dif ",RIGHT(K117,2),"/",RIGHT(I117,2))</f>
        <v>dif 23/22</v>
      </c>
      <c r="M118" s="113" t="s">
        <v>69</v>
      </c>
      <c r="N118" s="112" t="s">
        <v>314</v>
      </c>
      <c r="O118" s="112" t="s">
        <v>315</v>
      </c>
    </row>
    <row r="119" spans="1:16" x14ac:dyDescent="0.25">
      <c r="B119" s="114" t="s">
        <v>71</v>
      </c>
      <c r="C119" s="184">
        <v>7.139839333531687</v>
      </c>
      <c r="D119" s="185">
        <v>0.10002604413025917</v>
      </c>
      <c r="E119" s="184">
        <v>7.2750000000000004</v>
      </c>
      <c r="F119" s="185">
        <f t="shared" ref="F119:J121" si="14">IFERROR(E119-C119,"-")</f>
        <v>0.13516066646831337</v>
      </c>
      <c r="G119" s="184">
        <v>36.75</v>
      </c>
      <c r="H119" s="185">
        <f t="shared" si="14"/>
        <v>29.475000000000001</v>
      </c>
      <c r="I119" s="184">
        <v>8.5618043350908017</v>
      </c>
      <c r="J119" s="185">
        <f t="shared" si="14"/>
        <v>-28.188195664909198</v>
      </c>
      <c r="K119" s="184">
        <v>7.1305812973883738</v>
      </c>
      <c r="L119" s="185">
        <f t="shared" ref="L119:L121" si="15">IFERROR(K119-I119,"-")</f>
        <v>-1.431223037702428</v>
      </c>
      <c r="M119" s="184">
        <v>5.342488875249348</v>
      </c>
      <c r="N119" s="185">
        <v>-1.7880924221390258</v>
      </c>
      <c r="O119" s="185">
        <v>-1.797350458282339</v>
      </c>
    </row>
    <row r="120" spans="1:16" x14ac:dyDescent="0.25">
      <c r="B120" s="114" t="s">
        <v>73</v>
      </c>
      <c r="C120" s="184">
        <v>6.4743150684931505</v>
      </c>
      <c r="D120" s="185">
        <v>-1.3504318381435203</v>
      </c>
      <c r="E120" s="184">
        <v>5.7806385169927905</v>
      </c>
      <c r="F120" s="185">
        <f t="shared" si="14"/>
        <v>-0.69367655150036001</v>
      </c>
      <c r="G120" s="184">
        <v>105</v>
      </c>
      <c r="H120" s="185">
        <f t="shared" si="14"/>
        <v>99.219361483007205</v>
      </c>
      <c r="I120" s="184">
        <v>6.0318320352184216</v>
      </c>
      <c r="J120" s="185">
        <f t="shared" si="14"/>
        <v>-98.968167964781571</v>
      </c>
      <c r="K120" s="184">
        <v>6.4372230428360417</v>
      </c>
      <c r="L120" s="185">
        <f t="shared" si="15"/>
        <v>0.40539100761762015</v>
      </c>
      <c r="M120" s="184">
        <v>5.7417790574329448</v>
      </c>
      <c r="N120" s="185">
        <v>-0.69544398540309693</v>
      </c>
      <c r="O120" s="185">
        <v>-0.73253601106020572</v>
      </c>
    </row>
    <row r="121" spans="1:16" x14ac:dyDescent="0.25">
      <c r="B121" s="114" t="s">
        <v>75</v>
      </c>
      <c r="C121" s="184">
        <v>6.6980213089802128</v>
      </c>
      <c r="D121" s="185">
        <v>0.34445410361955098</v>
      </c>
      <c r="E121" s="184">
        <v>7.9797794117647056</v>
      </c>
      <c r="F121" s="185">
        <f t="shared" si="14"/>
        <v>1.2817581027844929</v>
      </c>
      <c r="G121" s="184" t="s">
        <v>223</v>
      </c>
      <c r="H121" s="185" t="str">
        <f t="shared" si="14"/>
        <v>-</v>
      </c>
      <c r="I121" s="184">
        <v>6.5032475342795282</v>
      </c>
      <c r="J121" s="185" t="str">
        <f t="shared" si="14"/>
        <v>-</v>
      </c>
      <c r="K121" s="184">
        <v>6.4449346682504665</v>
      </c>
      <c r="L121" s="185">
        <f t="shared" si="15"/>
        <v>-5.8312866029061716E-2</v>
      </c>
      <c r="M121" s="184">
        <v>5.8906840838776215</v>
      </c>
      <c r="N121" s="185">
        <v>-0.55425058437284491</v>
      </c>
      <c r="O121" s="185">
        <v>-0.8073372251025912</v>
      </c>
    </row>
    <row r="122" spans="1:16" x14ac:dyDescent="0.25">
      <c r="B122" s="114" t="s">
        <v>77</v>
      </c>
      <c r="C122" s="184">
        <v>7.3894649523019496</v>
      </c>
      <c r="D122" s="185">
        <v>-0.2101342460948441</v>
      </c>
      <c r="E122" s="184" t="s">
        <v>223</v>
      </c>
      <c r="F122" s="185" t="str">
        <f>IFERROR(E122-C122,"-")</f>
        <v>-</v>
      </c>
      <c r="G122" s="184">
        <v>9.4343220338983045</v>
      </c>
      <c r="H122" s="185" t="str">
        <f>IFERROR(G122-E122,"-")</f>
        <v>-</v>
      </c>
      <c r="I122" s="184">
        <v>6.5539982030548067</v>
      </c>
      <c r="J122" s="185">
        <f>IFERROR(I122-G122,"-")</f>
        <v>-2.8803238308434977</v>
      </c>
      <c r="K122" s="184">
        <v>6.5164857257740252</v>
      </c>
      <c r="L122" s="185">
        <f>IFERROR(K122-I122,"-")</f>
        <v>-3.7512477280781553E-2</v>
      </c>
      <c r="M122" s="184">
        <v>6.6464646464646462</v>
      </c>
      <c r="N122" s="185">
        <v>0.129978920690621</v>
      </c>
      <c r="O122" s="185">
        <v>-0.74300030583730337</v>
      </c>
    </row>
    <row r="123" spans="1:16" x14ac:dyDescent="0.25">
      <c r="B123" s="114" t="s">
        <v>79</v>
      </c>
      <c r="C123" s="184">
        <v>6.0083876980428705</v>
      </c>
      <c r="D123" s="185">
        <v>-0.59680634922879605</v>
      </c>
      <c r="E123" s="184" t="s">
        <v>223</v>
      </c>
      <c r="F123" s="185" t="str">
        <f t="shared" ref="F123:J131" si="16">IFERROR(E123-C123,"-")</f>
        <v>-</v>
      </c>
      <c r="G123" s="184">
        <v>41.938596491228068</v>
      </c>
      <c r="H123" s="185" t="str">
        <f t="shared" si="16"/>
        <v>-</v>
      </c>
      <c r="I123" s="184">
        <v>5.3047647587653577</v>
      </c>
      <c r="J123" s="185">
        <f t="shared" si="16"/>
        <v>-36.63383173246271</v>
      </c>
      <c r="K123" s="184">
        <v>5.5824602250679085</v>
      </c>
      <c r="L123" s="185">
        <f t="shared" ref="L123:L131" si="17">IFERROR(K123-I123,"-")</f>
        <v>0.27769546630255082</v>
      </c>
      <c r="M123" s="184">
        <v>6.5125332320546905</v>
      </c>
      <c r="N123" s="185">
        <v>0.93007300698678197</v>
      </c>
      <c r="O123" s="185">
        <v>0.50414553401181994</v>
      </c>
    </row>
    <row r="124" spans="1:16" x14ac:dyDescent="0.25">
      <c r="B124" s="114" t="s">
        <v>81</v>
      </c>
      <c r="C124" s="184">
        <v>6.4565291510398906</v>
      </c>
      <c r="D124" s="185">
        <v>-1.1205404714055547</v>
      </c>
      <c r="E124" s="184" t="s">
        <v>223</v>
      </c>
      <c r="F124" s="185" t="str">
        <f t="shared" si="16"/>
        <v>-</v>
      </c>
      <c r="G124" s="184">
        <v>7.5244755244755241</v>
      </c>
      <c r="H124" s="185" t="str">
        <f t="shared" si="16"/>
        <v>-</v>
      </c>
      <c r="I124" s="184">
        <v>6.0645947592931142</v>
      </c>
      <c r="J124" s="185">
        <f t="shared" si="16"/>
        <v>-1.4598807651824099</v>
      </c>
      <c r="K124" s="184">
        <v>6.9035498995311455</v>
      </c>
      <c r="L124" s="185">
        <f t="shared" si="17"/>
        <v>0.8389551402380313</v>
      </c>
      <c r="M124" s="184">
        <v>5.9067413310359678</v>
      </c>
      <c r="N124" s="185">
        <v>-0.99680856849517774</v>
      </c>
      <c r="O124" s="185">
        <v>-0.54978782000392279</v>
      </c>
    </row>
    <row r="125" spans="1:16" x14ac:dyDescent="0.25">
      <c r="B125" s="114" t="s">
        <v>83</v>
      </c>
      <c r="C125" s="184">
        <v>7.9407207814078813</v>
      </c>
      <c r="D125" s="185">
        <v>0.47258891327601305</v>
      </c>
      <c r="E125" s="184" t="s">
        <v>223</v>
      </c>
      <c r="F125" s="185" t="str">
        <f t="shared" si="16"/>
        <v>-</v>
      </c>
      <c r="G125" s="184" t="s">
        <v>223</v>
      </c>
      <c r="H125" s="185" t="str">
        <f t="shared" si="16"/>
        <v>-</v>
      </c>
      <c r="I125" s="184">
        <v>7.4414571851055253</v>
      </c>
      <c r="J125" s="185" t="str">
        <f t="shared" si="16"/>
        <v>-</v>
      </c>
      <c r="K125" s="184">
        <v>7.5992654560293822</v>
      </c>
      <c r="L125" s="185">
        <f t="shared" si="17"/>
        <v>0.15780827092385685</v>
      </c>
      <c r="M125" s="184">
        <v>6.0359646844975332</v>
      </c>
      <c r="N125" s="185">
        <v>-1.563300771531849</v>
      </c>
      <c r="O125" s="185">
        <v>-1.9047560969103481</v>
      </c>
    </row>
    <row r="126" spans="1:16" x14ac:dyDescent="0.25">
      <c r="B126" s="114" t="s">
        <v>85</v>
      </c>
      <c r="C126" s="184">
        <v>7.9507096774193551</v>
      </c>
      <c r="D126" s="185">
        <v>-0.42252781221293656</v>
      </c>
      <c r="E126" s="184">
        <v>7.666666666666667</v>
      </c>
      <c r="F126" s="185">
        <f t="shared" si="16"/>
        <v>-0.28404301075268812</v>
      </c>
      <c r="G126" s="184">
        <v>5.8409090909090908</v>
      </c>
      <c r="H126" s="185">
        <f t="shared" si="16"/>
        <v>-1.8257575757575761</v>
      </c>
      <c r="I126" s="184">
        <v>8.8067338575700518</v>
      </c>
      <c r="J126" s="185">
        <f t="shared" si="16"/>
        <v>2.965824766660961</v>
      </c>
      <c r="K126" s="184">
        <v>6.2380407415884642</v>
      </c>
      <c r="L126" s="185">
        <f t="shared" si="17"/>
        <v>-2.5686931159815876</v>
      </c>
      <c r="M126" s="184">
        <v>8.4613835583984844</v>
      </c>
      <c r="N126" s="185">
        <v>2.2233428168100202</v>
      </c>
      <c r="O126" s="185">
        <v>0.51067388097912936</v>
      </c>
    </row>
    <row r="127" spans="1:16" x14ac:dyDescent="0.25">
      <c r="B127" s="114" t="s">
        <v>87</v>
      </c>
      <c r="C127" s="184">
        <v>8.1081612586037366</v>
      </c>
      <c r="D127" s="185">
        <v>1.0888662678801744</v>
      </c>
      <c r="E127" s="184">
        <v>6.3863636363636367</v>
      </c>
      <c r="F127" s="185">
        <f t="shared" si="16"/>
        <v>-1.7217976222400999</v>
      </c>
      <c r="G127" s="184">
        <v>8.2763615295480886</v>
      </c>
      <c r="H127" s="185">
        <f t="shared" si="16"/>
        <v>1.8899978931844519</v>
      </c>
      <c r="I127" s="184">
        <v>7.8096076458752517</v>
      </c>
      <c r="J127" s="185">
        <f t="shared" si="16"/>
        <v>-0.46675388367283688</v>
      </c>
      <c r="K127" s="184">
        <v>5.6116176967240801</v>
      </c>
      <c r="L127" s="185">
        <f t="shared" si="17"/>
        <v>-2.1979899491511716</v>
      </c>
      <c r="M127" s="184">
        <v>5.9173657718120802</v>
      </c>
      <c r="N127" s="185">
        <v>0.30574807508800017</v>
      </c>
      <c r="O127" s="185">
        <v>-2.1907954867916564</v>
      </c>
    </row>
    <row r="128" spans="1:16" x14ac:dyDescent="0.25">
      <c r="A128" s="120"/>
      <c r="B128" s="114" t="s">
        <v>89</v>
      </c>
      <c r="C128" s="184">
        <v>6.4575788929125713</v>
      </c>
      <c r="D128" s="185">
        <v>-1.8897684544347753</v>
      </c>
      <c r="E128" s="184">
        <v>4.419776119402985</v>
      </c>
      <c r="F128" s="185">
        <f t="shared" si="16"/>
        <v>-2.0378027735095863</v>
      </c>
      <c r="G128" s="184">
        <v>6.5399652476107732</v>
      </c>
      <c r="H128" s="185">
        <f t="shared" si="16"/>
        <v>2.1201891282077883</v>
      </c>
      <c r="I128" s="184">
        <v>7.0763655647869896</v>
      </c>
      <c r="J128" s="185">
        <f t="shared" si="16"/>
        <v>0.53640031717621639</v>
      </c>
      <c r="K128" s="184">
        <v>6.0672817281728175</v>
      </c>
      <c r="L128" s="185">
        <f t="shared" si="17"/>
        <v>-1.0090838366141721</v>
      </c>
      <c r="M128" s="184"/>
      <c r="N128" s="185" t="s">
        <v>223</v>
      </c>
      <c r="O128" s="185" t="s">
        <v>223</v>
      </c>
    </row>
    <row r="129" spans="2:16" x14ac:dyDescent="0.25">
      <c r="B129" s="114" t="s">
        <v>91</v>
      </c>
      <c r="C129" s="184">
        <v>7.2569141193595339</v>
      </c>
      <c r="D129" s="185">
        <v>0.88372838750221572</v>
      </c>
      <c r="E129" s="184">
        <v>7.0533117932148626</v>
      </c>
      <c r="F129" s="185">
        <f t="shared" si="16"/>
        <v>-0.20360232614467133</v>
      </c>
      <c r="G129" s="184">
        <v>5.3751886507696955</v>
      </c>
      <c r="H129" s="185">
        <f t="shared" si="16"/>
        <v>-1.678123142445167</v>
      </c>
      <c r="I129" s="184">
        <v>6.9541828128561658</v>
      </c>
      <c r="J129" s="185">
        <f t="shared" si="16"/>
        <v>1.5789941620864703</v>
      </c>
      <c r="K129" s="184">
        <v>5.8860013103297666</v>
      </c>
      <c r="L129" s="185">
        <f t="shared" si="17"/>
        <v>-1.0681815025263992</v>
      </c>
      <c r="M129" s="184"/>
      <c r="N129" s="185" t="s">
        <v>223</v>
      </c>
      <c r="O129" s="185" t="s">
        <v>223</v>
      </c>
    </row>
    <row r="130" spans="2:16" x14ac:dyDescent="0.25">
      <c r="B130" s="114" t="s">
        <v>93</v>
      </c>
      <c r="C130" s="184">
        <v>6.3131207527443802</v>
      </c>
      <c r="D130" s="185">
        <v>-0.27508437546074838</v>
      </c>
      <c r="E130" s="184">
        <v>7.3490139687756777</v>
      </c>
      <c r="F130" s="185">
        <f t="shared" si="16"/>
        <v>1.0358932160312975</v>
      </c>
      <c r="G130" s="184">
        <v>6.6219806763285023</v>
      </c>
      <c r="H130" s="185">
        <f t="shared" si="16"/>
        <v>-0.72703329244717541</v>
      </c>
      <c r="I130" s="184">
        <v>6.406141114982578</v>
      </c>
      <c r="J130" s="185">
        <f t="shared" si="16"/>
        <v>-0.2158395613459243</v>
      </c>
      <c r="K130" s="184">
        <v>6.3249634324719652</v>
      </c>
      <c r="L130" s="185">
        <f t="shared" si="17"/>
        <v>-8.1177682510612748E-2</v>
      </c>
      <c r="M130" s="184"/>
      <c r="N130" s="185" t="s">
        <v>223</v>
      </c>
      <c r="O130" s="185" t="s">
        <v>223</v>
      </c>
    </row>
    <row r="131" spans="2:16" ht="15.75" x14ac:dyDescent="0.25">
      <c r="B131" s="117" t="s">
        <v>30</v>
      </c>
      <c r="C131" s="186">
        <v>6.9788670599132256</v>
      </c>
      <c r="D131" s="187">
        <v>-0.27532673887068082</v>
      </c>
      <c r="E131" s="186">
        <v>6.7717101949780556</v>
      </c>
      <c r="F131" s="187">
        <f t="shared" si="16"/>
        <v>-0.20715686493517005</v>
      </c>
      <c r="G131" s="186">
        <v>6.9646118721461185</v>
      </c>
      <c r="H131" s="187">
        <f t="shared" si="16"/>
        <v>0.19290167716806295</v>
      </c>
      <c r="I131" s="186">
        <v>7.1221982489613236</v>
      </c>
      <c r="J131" s="187">
        <f t="shared" si="16"/>
        <v>0.15758637681520504</v>
      </c>
      <c r="K131" s="186">
        <v>6.4367679410190854</v>
      </c>
      <c r="L131" s="187">
        <f t="shared" si="17"/>
        <v>-0.68543030794223814</v>
      </c>
      <c r="M131" s="186">
        <v>6.3626751113735169</v>
      </c>
      <c r="N131" s="187">
        <v>-0.19791633832111533</v>
      </c>
      <c r="O131" s="187">
        <v>-0.74037857331882595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67" t="s">
        <v>293</v>
      </c>
      <c r="C136" s="267"/>
      <c r="D136" s="267"/>
      <c r="E136" s="267"/>
      <c r="F136" s="267"/>
      <c r="G136" s="267"/>
      <c r="H136" s="267"/>
      <c r="I136" s="267"/>
      <c r="J136" s="267"/>
      <c r="K136" s="267"/>
      <c r="L136" s="267"/>
      <c r="M136" s="267"/>
      <c r="N136" s="267"/>
      <c r="O136" s="267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89" t="s">
        <v>113</v>
      </c>
      <c r="D138" s="290"/>
      <c r="E138" s="290"/>
      <c r="F138" s="290"/>
      <c r="G138" s="290"/>
      <c r="H138" s="290"/>
      <c r="I138" s="290"/>
      <c r="J138" s="290"/>
      <c r="K138" s="290"/>
      <c r="L138" s="290"/>
      <c r="M138" s="290"/>
      <c r="N138" s="290"/>
      <c r="O138" s="291"/>
    </row>
    <row r="139" spans="2:16" ht="22.5" thickTop="1" thickBot="1" x14ac:dyDescent="0.3">
      <c r="B139" s="109"/>
      <c r="C139" s="292">
        <f>2019</f>
        <v>2019</v>
      </c>
      <c r="D139" s="293"/>
      <c r="E139" s="294">
        <v>2020</v>
      </c>
      <c r="F139" s="293"/>
      <c r="G139" s="294">
        <v>2021</v>
      </c>
      <c r="H139" s="293"/>
      <c r="I139" s="294">
        <v>2022</v>
      </c>
      <c r="J139" s="293"/>
      <c r="K139" s="294">
        <v>2023</v>
      </c>
      <c r="L139" s="293"/>
      <c r="M139" s="294">
        <v>2024</v>
      </c>
      <c r="N139" s="295"/>
      <c r="O139" s="296"/>
    </row>
    <row r="140" spans="2:16" ht="16.5" thickTop="1" thickBot="1" x14ac:dyDescent="0.3">
      <c r="B140" s="85"/>
      <c r="C140" s="111" t="s">
        <v>69</v>
      </c>
      <c r="D140" s="112" t="str">
        <f>CONCATENATE("dif ",RIGHT(2019,2),"/",RIGHT(2018,2))</f>
        <v>dif 19/18</v>
      </c>
      <c r="E140" s="113" t="s">
        <v>69</v>
      </c>
      <c r="F140" s="112" t="str">
        <f>CONCATENATE("dif ",RIGHT(E139,2),"/",RIGHT(C139,2))</f>
        <v>dif 20/19</v>
      </c>
      <c r="G140" s="113" t="s">
        <v>69</v>
      </c>
      <c r="H140" s="112" t="str">
        <f>CONCATENATE("dif ",RIGHT(G139,2),"/",RIGHT(E139,2))</f>
        <v>dif 21/20</v>
      </c>
      <c r="I140" s="113" t="s">
        <v>69</v>
      </c>
      <c r="J140" s="112" t="str">
        <f>CONCATENATE("dif ",RIGHT(I139,2),"/",RIGHT(G139,2))</f>
        <v>dif 22/21</v>
      </c>
      <c r="K140" s="113" t="s">
        <v>69</v>
      </c>
      <c r="L140" s="112" t="str">
        <f>CONCATENATE("dif ",RIGHT(K139,2),"/",RIGHT(I139,2))</f>
        <v>dif 23/22</v>
      </c>
      <c r="M140" s="113" t="s">
        <v>69</v>
      </c>
      <c r="N140" s="112" t="s">
        <v>314</v>
      </c>
      <c r="O140" s="112" t="s">
        <v>315</v>
      </c>
    </row>
    <row r="141" spans="2:16" x14ac:dyDescent="0.25">
      <c r="B141" s="114" t="s">
        <v>71</v>
      </c>
      <c r="C141" s="184">
        <v>8.1356877323420083</v>
      </c>
      <c r="D141" s="185">
        <v>-2.7340754734867705</v>
      </c>
      <c r="E141" s="184">
        <v>7.8617021276595747</v>
      </c>
      <c r="F141" s="185">
        <f t="shared" ref="F141:J143" si="18">IFERROR(E141-C141,"-")</f>
        <v>-0.2739856046824336</v>
      </c>
      <c r="G141" s="184">
        <v>10.762376237623762</v>
      </c>
      <c r="H141" s="185">
        <f t="shared" si="18"/>
        <v>2.9006741099641875</v>
      </c>
      <c r="I141" s="184">
        <v>8.0026954177897576</v>
      </c>
      <c r="J141" s="185">
        <f t="shared" si="18"/>
        <v>-2.7596808198340046</v>
      </c>
      <c r="K141" s="184">
        <v>8.2559456398641</v>
      </c>
      <c r="L141" s="185">
        <f t="shared" ref="L141:L143" si="19">IFERROR(K141-I141,"-")</f>
        <v>0.25325022207434245</v>
      </c>
      <c r="M141" s="184">
        <v>7.1475548060708265</v>
      </c>
      <c r="N141" s="185">
        <v>-1.1083908337932735</v>
      </c>
      <c r="O141" s="185">
        <v>-0.98813292627118177</v>
      </c>
    </row>
    <row r="142" spans="2:16" x14ac:dyDescent="0.25">
      <c r="B142" s="114" t="s">
        <v>73</v>
      </c>
      <c r="C142" s="184">
        <v>8.6707202993451826</v>
      </c>
      <c r="D142" s="185">
        <v>-0.32691749593040775</v>
      </c>
      <c r="E142" s="184">
        <v>7.505226480836237</v>
      </c>
      <c r="F142" s="185">
        <f t="shared" si="18"/>
        <v>-1.1654938185089456</v>
      </c>
      <c r="G142" s="184">
        <v>19.736318407960198</v>
      </c>
      <c r="H142" s="185">
        <f t="shared" si="18"/>
        <v>12.231091927123961</v>
      </c>
      <c r="I142" s="184">
        <v>6.4764444444444447</v>
      </c>
      <c r="J142" s="185">
        <f t="shared" si="18"/>
        <v>-13.259873963515753</v>
      </c>
      <c r="K142" s="184">
        <v>10.370414201183433</v>
      </c>
      <c r="L142" s="185">
        <f t="shared" si="19"/>
        <v>3.8939697567389882</v>
      </c>
      <c r="M142" s="184">
        <v>8.3796526054590572</v>
      </c>
      <c r="N142" s="185">
        <v>-1.9907615957243756</v>
      </c>
      <c r="O142" s="185">
        <v>-0.29106769388612541</v>
      </c>
    </row>
    <row r="143" spans="2:16" x14ac:dyDescent="0.25">
      <c r="B143" s="114" t="s">
        <v>75</v>
      </c>
      <c r="C143" s="184">
        <v>8.6465028355387528</v>
      </c>
      <c r="D143" s="185">
        <v>1.0782773390621356</v>
      </c>
      <c r="E143" s="184">
        <v>9.7437185929648233</v>
      </c>
      <c r="F143" s="185">
        <f t="shared" si="18"/>
        <v>1.0972157574260706</v>
      </c>
      <c r="G143" s="184">
        <v>10.463869463869464</v>
      </c>
      <c r="H143" s="185">
        <f t="shared" si="18"/>
        <v>0.72015087090464114</v>
      </c>
      <c r="I143" s="184">
        <v>7.698924731182796</v>
      </c>
      <c r="J143" s="185">
        <f t="shared" si="18"/>
        <v>-2.7649447326866685</v>
      </c>
      <c r="K143" s="184">
        <v>7.2857142857142856</v>
      </c>
      <c r="L143" s="185">
        <f t="shared" si="19"/>
        <v>-0.41321044546851038</v>
      </c>
      <c r="M143" s="184">
        <v>5.5732217573221758</v>
      </c>
      <c r="N143" s="185">
        <v>-1.7124925283921097</v>
      </c>
      <c r="O143" s="185">
        <v>-3.0732810782165769</v>
      </c>
    </row>
    <row r="144" spans="2:16" x14ac:dyDescent="0.25">
      <c r="B144" s="114" t="s">
        <v>77</v>
      </c>
      <c r="C144" s="184">
        <v>7.2989690721649483</v>
      </c>
      <c r="D144" s="185">
        <v>-1.7597311374786573</v>
      </c>
      <c r="E144" s="184" t="s">
        <v>223</v>
      </c>
      <c r="F144" s="185" t="str">
        <f>IFERROR(E144-C144,"-")</f>
        <v>-</v>
      </c>
      <c r="G144" s="184">
        <v>22.977777777777778</v>
      </c>
      <c r="H144" s="185" t="str">
        <f>IFERROR(G144-E144,"-")</f>
        <v>-</v>
      </c>
      <c r="I144" s="184">
        <v>7.1142857142857139</v>
      </c>
      <c r="J144" s="185">
        <f>IFERROR(I144-G144,"-")</f>
        <v>-15.863492063492064</v>
      </c>
      <c r="K144" s="184">
        <v>7.2047413793103452</v>
      </c>
      <c r="L144" s="185">
        <f>IFERROR(K144-I144,"-")</f>
        <v>9.0455665024631315E-2</v>
      </c>
      <c r="M144" s="184">
        <v>12.068527918781726</v>
      </c>
      <c r="N144" s="185">
        <v>4.8637865394713806</v>
      </c>
      <c r="O144" s="185">
        <v>4.7695588466167775</v>
      </c>
    </row>
    <row r="145" spans="1:16" x14ac:dyDescent="0.25">
      <c r="B145" s="114" t="s">
        <v>79</v>
      </c>
      <c r="C145" s="184">
        <v>6.4338308457711442</v>
      </c>
      <c r="D145" s="185">
        <v>-1.1192072592751998</v>
      </c>
      <c r="E145" s="184" t="s">
        <v>223</v>
      </c>
      <c r="F145" s="185" t="str">
        <f t="shared" ref="F145:J153" si="20">IFERROR(E145-C145,"-")</f>
        <v>-</v>
      </c>
      <c r="G145" s="184">
        <v>15.326923076923077</v>
      </c>
      <c r="H145" s="185" t="str">
        <f t="shared" si="20"/>
        <v>-</v>
      </c>
      <c r="I145" s="184">
        <v>6.7809110629067249</v>
      </c>
      <c r="J145" s="185">
        <f t="shared" si="20"/>
        <v>-8.5460120140163518</v>
      </c>
      <c r="K145" s="184">
        <v>7.3737373737373737</v>
      </c>
      <c r="L145" s="185">
        <f t="shared" ref="L145:L153" si="21">IFERROR(K145-I145,"-")</f>
        <v>0.59282631083064885</v>
      </c>
      <c r="M145" s="184">
        <v>9.1675824175824179</v>
      </c>
      <c r="N145" s="185">
        <v>1.7938450438450442</v>
      </c>
      <c r="O145" s="185">
        <v>2.7337515718112737</v>
      </c>
    </row>
    <row r="146" spans="1:16" x14ac:dyDescent="0.25">
      <c r="B146" s="114" t="s">
        <v>81</v>
      </c>
      <c r="C146" s="184">
        <v>8.1699867197875164</v>
      </c>
      <c r="D146" s="185">
        <v>0.30393897442942652</v>
      </c>
      <c r="E146" s="184" t="s">
        <v>223</v>
      </c>
      <c r="F146" s="185" t="str">
        <f t="shared" si="20"/>
        <v>-</v>
      </c>
      <c r="G146" s="184">
        <v>17.822784810126581</v>
      </c>
      <c r="H146" s="185" t="str">
        <f t="shared" si="20"/>
        <v>-</v>
      </c>
      <c r="I146" s="184">
        <v>5.6285266457680247</v>
      </c>
      <c r="J146" s="185">
        <f t="shared" si="20"/>
        <v>-12.194258164358557</v>
      </c>
      <c r="K146" s="184">
        <v>6.3149792776791003</v>
      </c>
      <c r="L146" s="185">
        <f t="shared" si="21"/>
        <v>0.68645263191107553</v>
      </c>
      <c r="M146" s="184">
        <v>6.4553571428571432</v>
      </c>
      <c r="N146" s="185">
        <v>0.14037786517804296</v>
      </c>
      <c r="O146" s="185">
        <v>-1.7146295769303732</v>
      </c>
    </row>
    <row r="147" spans="1:16" x14ac:dyDescent="0.25">
      <c r="B147" s="114" t="s">
        <v>83</v>
      </c>
      <c r="C147" s="184">
        <v>8.9221658206429773</v>
      </c>
      <c r="D147" s="185">
        <v>-0.38839318556820324</v>
      </c>
      <c r="E147" s="184" t="s">
        <v>223</v>
      </c>
      <c r="F147" s="185" t="str">
        <f t="shared" si="20"/>
        <v>-</v>
      </c>
      <c r="G147" s="184">
        <v>9.8461538461538467</v>
      </c>
      <c r="H147" s="185" t="str">
        <f t="shared" si="20"/>
        <v>-</v>
      </c>
      <c r="I147" s="184">
        <v>8.2565445026178015</v>
      </c>
      <c r="J147" s="185">
        <f t="shared" si="20"/>
        <v>-1.5896093435360452</v>
      </c>
      <c r="K147" s="184">
        <v>16.43010752688172</v>
      </c>
      <c r="L147" s="185">
        <f t="shared" si="21"/>
        <v>8.1735630242639186</v>
      </c>
      <c r="M147" s="184">
        <v>7.3354231974921627</v>
      </c>
      <c r="N147" s="185">
        <v>-9.0946843293895583</v>
      </c>
      <c r="O147" s="185">
        <v>-1.5867426231508146</v>
      </c>
    </row>
    <row r="148" spans="1:16" x14ac:dyDescent="0.25">
      <c r="B148" s="114" t="s">
        <v>85</v>
      </c>
      <c r="C148" s="184">
        <v>8.873217115689382</v>
      </c>
      <c r="D148" s="185">
        <v>0.15137803522961235</v>
      </c>
      <c r="E148" s="184">
        <v>11.794238683127572</v>
      </c>
      <c r="F148" s="185">
        <f t="shared" si="20"/>
        <v>2.9210215674381903</v>
      </c>
      <c r="G148" s="184">
        <v>6.5616438356164384</v>
      </c>
      <c r="H148" s="185">
        <f t="shared" si="20"/>
        <v>-5.2325948475111339</v>
      </c>
      <c r="I148" s="184">
        <v>9.6734693877551017</v>
      </c>
      <c r="J148" s="185">
        <f t="shared" si="20"/>
        <v>3.1118255521386633</v>
      </c>
      <c r="K148" s="184">
        <v>8.7648114901256733</v>
      </c>
      <c r="L148" s="185">
        <f t="shared" si="21"/>
        <v>-0.90865789762942839</v>
      </c>
      <c r="M148" s="184">
        <v>8.639705882352942</v>
      </c>
      <c r="N148" s="185">
        <v>-0.12510560777273128</v>
      </c>
      <c r="O148" s="185">
        <v>-0.23351123333643997</v>
      </c>
    </row>
    <row r="149" spans="1:16" x14ac:dyDescent="0.25">
      <c r="B149" s="114" t="s">
        <v>87</v>
      </c>
      <c r="C149" s="184">
        <v>8.2846846846846844</v>
      </c>
      <c r="D149" s="185">
        <v>0.22374489026471345</v>
      </c>
      <c r="E149" s="184">
        <v>14.543859649122806</v>
      </c>
      <c r="F149" s="185">
        <f t="shared" si="20"/>
        <v>6.259174964438122</v>
      </c>
      <c r="G149" s="184">
        <v>8.0187110187110182</v>
      </c>
      <c r="H149" s="185">
        <f t="shared" si="20"/>
        <v>-6.5251486304117883</v>
      </c>
      <c r="I149" s="184">
        <v>8.0555555555555554</v>
      </c>
      <c r="J149" s="185">
        <f t="shared" si="20"/>
        <v>3.6844536844537146E-2</v>
      </c>
      <c r="K149" s="184">
        <v>5.4844192634560907</v>
      </c>
      <c r="L149" s="185">
        <f t="shared" si="21"/>
        <v>-2.5711362920994647</v>
      </c>
      <c r="M149" s="184">
        <v>5.9034749034749039</v>
      </c>
      <c r="N149" s="185">
        <v>0.41905564001881324</v>
      </c>
      <c r="O149" s="185">
        <v>-2.3812097812097806</v>
      </c>
    </row>
    <row r="150" spans="1:16" x14ac:dyDescent="0.25">
      <c r="A150" s="120"/>
      <c r="B150" s="114" t="s">
        <v>89</v>
      </c>
      <c r="C150" s="184">
        <v>7.5302013422818792</v>
      </c>
      <c r="D150" s="185">
        <v>-0.73418054266304189</v>
      </c>
      <c r="E150" s="184">
        <v>5.4363636363636365</v>
      </c>
      <c r="F150" s="185">
        <f t="shared" si="20"/>
        <v>-2.0938377059182427</v>
      </c>
      <c r="G150" s="184">
        <v>6.7181069958847734</v>
      </c>
      <c r="H150" s="185">
        <f t="shared" si="20"/>
        <v>1.2817433595211369</v>
      </c>
      <c r="I150" s="184">
        <v>7.819121447028424</v>
      </c>
      <c r="J150" s="185">
        <f t="shared" si="20"/>
        <v>1.1010144511436506</v>
      </c>
      <c r="K150" s="184">
        <v>8.6818181818181817</v>
      </c>
      <c r="L150" s="185">
        <f t="shared" si="21"/>
        <v>0.86269673478975761</v>
      </c>
      <c r="M150" s="184"/>
      <c r="N150" s="185" t="s">
        <v>223</v>
      </c>
      <c r="O150" s="185" t="s">
        <v>223</v>
      </c>
    </row>
    <row r="151" spans="1:16" x14ac:dyDescent="0.25">
      <c r="B151" s="114" t="s">
        <v>91</v>
      </c>
      <c r="C151" s="184">
        <v>9.1275862068965523</v>
      </c>
      <c r="D151" s="185">
        <v>1.0949306308028994</v>
      </c>
      <c r="E151" s="184">
        <v>6.5258855585831066</v>
      </c>
      <c r="F151" s="185">
        <f t="shared" si="20"/>
        <v>-2.6017006483134457</v>
      </c>
      <c r="G151" s="184">
        <v>7.9976247030878858</v>
      </c>
      <c r="H151" s="185">
        <f t="shared" si="20"/>
        <v>1.4717391445047792</v>
      </c>
      <c r="I151" s="184">
        <v>8.1650831353919244</v>
      </c>
      <c r="J151" s="185">
        <f t="shared" si="20"/>
        <v>0.16745843230403867</v>
      </c>
      <c r="K151" s="184">
        <v>7.4842931937172779</v>
      </c>
      <c r="L151" s="185">
        <f t="shared" si="21"/>
        <v>-0.68078994167464657</v>
      </c>
      <c r="M151" s="184"/>
      <c r="N151" s="185" t="s">
        <v>223</v>
      </c>
      <c r="O151" s="185" t="s">
        <v>223</v>
      </c>
    </row>
    <row r="152" spans="1:16" x14ac:dyDescent="0.25">
      <c r="B152" s="114" t="s">
        <v>93</v>
      </c>
      <c r="C152" s="184">
        <v>8.9207792207792203</v>
      </c>
      <c r="D152" s="185">
        <v>0.18890899177158715</v>
      </c>
      <c r="E152" s="184">
        <v>7.788321167883212</v>
      </c>
      <c r="F152" s="185">
        <f t="shared" si="20"/>
        <v>-1.1324580528960082</v>
      </c>
      <c r="G152" s="184">
        <v>7.1046831955922869</v>
      </c>
      <c r="H152" s="185">
        <f t="shared" si="20"/>
        <v>-0.68363797229092516</v>
      </c>
      <c r="I152" s="184">
        <v>7.3941176470588239</v>
      </c>
      <c r="J152" s="185">
        <f t="shared" si="20"/>
        <v>0.28943445146653701</v>
      </c>
      <c r="K152" s="184">
        <v>7.4029335634167381</v>
      </c>
      <c r="L152" s="185">
        <f t="shared" si="21"/>
        <v>8.815916357914233E-3</v>
      </c>
      <c r="M152" s="184"/>
      <c r="N152" s="185" t="s">
        <v>223</v>
      </c>
      <c r="O152" s="185" t="s">
        <v>223</v>
      </c>
    </row>
    <row r="153" spans="1:16" ht="15.75" x14ac:dyDescent="0.25">
      <c r="B153" s="117" t="s">
        <v>30</v>
      </c>
      <c r="C153" s="186">
        <v>8.1924744234437323</v>
      </c>
      <c r="D153" s="187">
        <v>-0.32630693856343562</v>
      </c>
      <c r="E153" s="186">
        <v>8.1043272080616475</v>
      </c>
      <c r="F153" s="187">
        <f t="shared" si="20"/>
        <v>-8.8147215382084809E-2</v>
      </c>
      <c r="G153" s="186">
        <v>10.078081427774679</v>
      </c>
      <c r="H153" s="187">
        <f t="shared" si="20"/>
        <v>1.9737542197130313</v>
      </c>
      <c r="I153" s="186">
        <v>7.3186628807434175</v>
      </c>
      <c r="J153" s="187">
        <f t="shared" si="20"/>
        <v>-2.7594185470312613</v>
      </c>
      <c r="K153" s="186">
        <v>7.7856686444545868</v>
      </c>
      <c r="L153" s="187">
        <f t="shared" si="21"/>
        <v>0.46700576371116931</v>
      </c>
      <c r="M153" s="186">
        <v>7.2786491451179876</v>
      </c>
      <c r="N153" s="187">
        <v>-0.5532789043480042</v>
      </c>
      <c r="O153" s="187">
        <v>-0.82216169840131581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67" t="s">
        <v>294</v>
      </c>
      <c r="C158" s="267"/>
      <c r="D158" s="267"/>
      <c r="E158" s="267"/>
      <c r="F158" s="267"/>
      <c r="G158" s="267"/>
      <c r="H158" s="267"/>
      <c r="I158" s="267"/>
      <c r="J158" s="267"/>
      <c r="K158" s="267"/>
      <c r="L158" s="267"/>
      <c r="M158" s="267"/>
      <c r="N158" s="267"/>
      <c r="O158" s="267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89" t="s">
        <v>116</v>
      </c>
      <c r="D160" s="290"/>
      <c r="E160" s="290"/>
      <c r="F160" s="290"/>
      <c r="G160" s="290"/>
      <c r="H160" s="290"/>
      <c r="I160" s="290"/>
      <c r="J160" s="290"/>
      <c r="K160" s="290"/>
      <c r="L160" s="290"/>
      <c r="M160" s="290"/>
      <c r="N160" s="290"/>
      <c r="O160" s="291"/>
    </row>
    <row r="161" spans="2:15" ht="22.5" thickTop="1" thickBot="1" x14ac:dyDescent="0.3">
      <c r="B161" s="109"/>
      <c r="C161" s="292">
        <f>2019</f>
        <v>2019</v>
      </c>
      <c r="D161" s="293"/>
      <c r="E161" s="294">
        <v>2020</v>
      </c>
      <c r="F161" s="293"/>
      <c r="G161" s="294">
        <v>2021</v>
      </c>
      <c r="H161" s="293"/>
      <c r="I161" s="294">
        <v>2022</v>
      </c>
      <c r="J161" s="293"/>
      <c r="K161" s="294">
        <v>2023</v>
      </c>
      <c r="L161" s="293"/>
      <c r="M161" s="294">
        <v>2024</v>
      </c>
      <c r="N161" s="295"/>
      <c r="O161" s="296"/>
    </row>
    <row r="162" spans="2:15" ht="16.5" thickTop="1" thickBot="1" x14ac:dyDescent="0.3">
      <c r="B162" s="85"/>
      <c r="C162" s="111" t="s">
        <v>69</v>
      </c>
      <c r="D162" s="112" t="str">
        <f>CONCATENATE("dif ",RIGHT(2019,2),"/",RIGHT(2018,2))</f>
        <v>dif 19/18</v>
      </c>
      <c r="E162" s="113" t="s">
        <v>69</v>
      </c>
      <c r="F162" s="112" t="str">
        <f>CONCATENATE("dif ",RIGHT(E161,2),"/",RIGHT(C161,2))</f>
        <v>dif 20/19</v>
      </c>
      <c r="G162" s="113" t="s">
        <v>69</v>
      </c>
      <c r="H162" s="112" t="str">
        <f>CONCATENATE("dif ",RIGHT(G161,2),"/",RIGHT(E161,2))</f>
        <v>dif 21/20</v>
      </c>
      <c r="I162" s="113" t="s">
        <v>69</v>
      </c>
      <c r="J162" s="112" t="str">
        <f>CONCATENATE("dif ",RIGHT(I161,2),"/",RIGHT(G161,2))</f>
        <v>dif 22/21</v>
      </c>
      <c r="K162" s="113" t="s">
        <v>69</v>
      </c>
      <c r="L162" s="112" t="str">
        <f>CONCATENATE("dif ",RIGHT(K161,2),"/",RIGHT(I161,2))</f>
        <v>dif 23/22</v>
      </c>
      <c r="M162" s="113" t="s">
        <v>69</v>
      </c>
      <c r="N162" s="112" t="s">
        <v>314</v>
      </c>
      <c r="O162" s="112" t="s">
        <v>315</v>
      </c>
    </row>
    <row r="163" spans="2:15" x14ac:dyDescent="0.25">
      <c r="B163" s="114" t="s">
        <v>71</v>
      </c>
      <c r="C163" s="184">
        <v>7.1365409622886862</v>
      </c>
      <c r="D163" s="185">
        <v>-0.81848549273776872</v>
      </c>
      <c r="E163" s="184">
        <v>5.7492211838006231</v>
      </c>
      <c r="F163" s="185">
        <f t="shared" ref="F163:J165" si="22">IFERROR(E163-C163,"-")</f>
        <v>-1.3873197784880631</v>
      </c>
      <c r="G163" s="184">
        <v>4.729166666666667</v>
      </c>
      <c r="H163" s="185">
        <f t="shared" si="22"/>
        <v>-1.0200545171339561</v>
      </c>
      <c r="I163" s="184">
        <v>6.5365853658536581</v>
      </c>
      <c r="J163" s="185">
        <f t="shared" si="22"/>
        <v>1.8074186991869912</v>
      </c>
      <c r="K163" s="184">
        <v>7.2143184947223498</v>
      </c>
      <c r="L163" s="185">
        <f t="shared" ref="L163:L165" si="23">IFERROR(K163-I163,"-")</f>
        <v>0.67773312886869164</v>
      </c>
      <c r="M163" s="184">
        <v>7.8896882494004794</v>
      </c>
      <c r="N163" s="185">
        <v>0.67536975467812965</v>
      </c>
      <c r="O163" s="185">
        <v>0.75314728711179324</v>
      </c>
    </row>
    <row r="164" spans="2:15" x14ac:dyDescent="0.25">
      <c r="B164" s="114" t="s">
        <v>73</v>
      </c>
      <c r="C164" s="184">
        <v>6.8485804416403786</v>
      </c>
      <c r="D164" s="185">
        <v>-0.3575524374056176</v>
      </c>
      <c r="E164" s="184">
        <v>6.7679449360865291</v>
      </c>
      <c r="F164" s="185">
        <f t="shared" si="22"/>
        <v>-8.0635505553849463E-2</v>
      </c>
      <c r="G164" s="184">
        <v>6.1937499999999996</v>
      </c>
      <c r="H164" s="185">
        <f t="shared" si="22"/>
        <v>-0.57419493608652949</v>
      </c>
      <c r="I164" s="184">
        <v>5.8539007092198583</v>
      </c>
      <c r="J164" s="185">
        <f t="shared" si="22"/>
        <v>-0.33984929078014137</v>
      </c>
      <c r="K164" s="184">
        <v>7.303468208092486</v>
      </c>
      <c r="L164" s="185">
        <f t="shared" si="23"/>
        <v>1.4495674988726277</v>
      </c>
      <c r="M164" s="184">
        <v>6.3089552238805968</v>
      </c>
      <c r="N164" s="185">
        <v>-0.99451298421188916</v>
      </c>
      <c r="O164" s="185">
        <v>-0.53962521775978178</v>
      </c>
    </row>
    <row r="165" spans="2:15" x14ac:dyDescent="0.25">
      <c r="B165" s="114" t="s">
        <v>75</v>
      </c>
      <c r="C165" s="184">
        <v>6.3845089903181194</v>
      </c>
      <c r="D165" s="185">
        <v>0.10363249629421478</v>
      </c>
      <c r="E165" s="184">
        <v>8.1036585365853657</v>
      </c>
      <c r="F165" s="185">
        <f t="shared" si="22"/>
        <v>1.7191495462672464</v>
      </c>
      <c r="G165" s="184">
        <v>6.4149377593360999</v>
      </c>
      <c r="H165" s="185">
        <f t="shared" si="22"/>
        <v>-1.6887207772492658</v>
      </c>
      <c r="I165" s="184">
        <v>6.8731343283582094</v>
      </c>
      <c r="J165" s="185">
        <f t="shared" si="22"/>
        <v>0.45819656902210948</v>
      </c>
      <c r="K165" s="184">
        <v>6.9717348927875245</v>
      </c>
      <c r="L165" s="185">
        <f t="shared" si="23"/>
        <v>9.8600564429315085E-2</v>
      </c>
      <c r="M165" s="184">
        <v>8.247519582245431</v>
      </c>
      <c r="N165" s="185">
        <v>1.2757846894579066</v>
      </c>
      <c r="O165" s="185">
        <v>1.8630105919273117</v>
      </c>
    </row>
    <row r="166" spans="2:15" x14ac:dyDescent="0.25">
      <c r="B166" s="114" t="s">
        <v>77</v>
      </c>
      <c r="C166" s="184">
        <v>6.7543993879112474</v>
      </c>
      <c r="D166" s="185">
        <v>0.45666069444391066</v>
      </c>
      <c r="E166" s="184" t="s">
        <v>223</v>
      </c>
      <c r="F166" s="185" t="str">
        <f>IFERROR(E166-C166,"-")</f>
        <v>-</v>
      </c>
      <c r="G166" s="184">
        <v>7</v>
      </c>
      <c r="H166" s="185" t="str">
        <f>IFERROR(G166-E166,"-")</f>
        <v>-</v>
      </c>
      <c r="I166" s="184">
        <v>5.7451171875</v>
      </c>
      <c r="J166" s="185">
        <f>IFERROR(I166-G166,"-")</f>
        <v>-1.2548828125</v>
      </c>
      <c r="K166" s="184">
        <v>6.1101449275362318</v>
      </c>
      <c r="L166" s="185">
        <f>IFERROR(K166-I166,"-")</f>
        <v>0.36502774003623184</v>
      </c>
      <c r="M166" s="184">
        <v>6.5773298083278258</v>
      </c>
      <c r="N166" s="185">
        <v>0.46718488079159393</v>
      </c>
      <c r="O166" s="185">
        <v>-0.17706957958342162</v>
      </c>
    </row>
    <row r="167" spans="2:15" x14ac:dyDescent="0.25">
      <c r="B167" s="114" t="s">
        <v>79</v>
      </c>
      <c r="C167" s="184">
        <v>7.287558685446009</v>
      </c>
      <c r="D167" s="185">
        <v>0.29679656073469296</v>
      </c>
      <c r="E167" s="184" t="s">
        <v>223</v>
      </c>
      <c r="F167" s="185" t="str">
        <f t="shared" ref="F167:J175" si="24">IFERROR(E167-C167,"-")</f>
        <v>-</v>
      </c>
      <c r="G167" s="184">
        <v>4.4880239520958085</v>
      </c>
      <c r="H167" s="185" t="str">
        <f t="shared" si="24"/>
        <v>-</v>
      </c>
      <c r="I167" s="184">
        <v>7.0894308943089435</v>
      </c>
      <c r="J167" s="185">
        <f t="shared" si="24"/>
        <v>2.601406942213135</v>
      </c>
      <c r="K167" s="184">
        <v>6.3323216995447646</v>
      </c>
      <c r="L167" s="185">
        <f t="shared" ref="L167:L175" si="25">IFERROR(K167-I167,"-")</f>
        <v>-0.75710919476417882</v>
      </c>
      <c r="M167" s="184">
        <v>7.4274533413606258</v>
      </c>
      <c r="N167" s="185">
        <v>1.0951316418158612</v>
      </c>
      <c r="O167" s="185">
        <v>0.13989465591461681</v>
      </c>
    </row>
    <row r="168" spans="2:15" x14ac:dyDescent="0.25">
      <c r="B168" s="114" t="s">
        <v>81</v>
      </c>
      <c r="C168" s="184">
        <v>6.0024875621890548</v>
      </c>
      <c r="D168" s="185">
        <v>-1.5451963615166671</v>
      </c>
      <c r="E168" s="184" t="s">
        <v>223</v>
      </c>
      <c r="F168" s="185" t="str">
        <f t="shared" si="24"/>
        <v>-</v>
      </c>
      <c r="G168" s="184">
        <v>6.6040609137055837</v>
      </c>
      <c r="H168" s="185" t="str">
        <f t="shared" si="24"/>
        <v>-</v>
      </c>
      <c r="I168" s="184">
        <v>5.8227848101265822</v>
      </c>
      <c r="J168" s="185">
        <f t="shared" si="24"/>
        <v>-0.78127610357900146</v>
      </c>
      <c r="K168" s="184">
        <v>6.5613636363636365</v>
      </c>
      <c r="L168" s="185">
        <f t="shared" si="25"/>
        <v>0.73857882623705429</v>
      </c>
      <c r="M168" s="184">
        <v>6.0972568578553616</v>
      </c>
      <c r="N168" s="185">
        <v>-0.46410677850827486</v>
      </c>
      <c r="O168" s="185">
        <v>9.4769295666306874E-2</v>
      </c>
    </row>
    <row r="169" spans="2:15" x14ac:dyDescent="0.25">
      <c r="B169" s="114" t="s">
        <v>83</v>
      </c>
      <c r="C169" s="184">
        <v>8.576407506702413</v>
      </c>
      <c r="D169" s="185">
        <v>1.4910683382122603</v>
      </c>
      <c r="E169" s="184" t="s">
        <v>223</v>
      </c>
      <c r="F169" s="185" t="str">
        <f t="shared" si="24"/>
        <v>-</v>
      </c>
      <c r="G169" s="184">
        <v>4.1475409836065573</v>
      </c>
      <c r="H169" s="185" t="str">
        <f t="shared" si="24"/>
        <v>-</v>
      </c>
      <c r="I169" s="184">
        <v>8.4603174603174605</v>
      </c>
      <c r="J169" s="185">
        <f t="shared" si="24"/>
        <v>4.3127764767109031</v>
      </c>
      <c r="K169" s="184">
        <v>7.6562698917886696</v>
      </c>
      <c r="L169" s="185">
        <f t="shared" si="25"/>
        <v>-0.80404756852879089</v>
      </c>
      <c r="M169" s="184">
        <v>6.3948832035595107</v>
      </c>
      <c r="N169" s="185">
        <v>-1.2613866882291589</v>
      </c>
      <c r="O169" s="185">
        <v>-2.1815243031429024</v>
      </c>
    </row>
    <row r="170" spans="2:15" x14ac:dyDescent="0.25">
      <c r="B170" s="114" t="s">
        <v>85</v>
      </c>
      <c r="C170" s="184">
        <v>8.4161735700197244</v>
      </c>
      <c r="D170" s="185">
        <v>-1.2435846337799301</v>
      </c>
      <c r="E170" s="184">
        <v>10.433333333333334</v>
      </c>
      <c r="F170" s="185">
        <f t="shared" si="24"/>
        <v>2.0171597633136091</v>
      </c>
      <c r="G170" s="184">
        <v>8.2528735632183903</v>
      </c>
      <c r="H170" s="185">
        <f t="shared" si="24"/>
        <v>-2.1804597701149433</v>
      </c>
      <c r="I170" s="184">
        <v>8.2962720732504902</v>
      </c>
      <c r="J170" s="185">
        <f t="shared" si="24"/>
        <v>4.3398510032099935E-2</v>
      </c>
      <c r="K170" s="184">
        <v>10.346733668341708</v>
      </c>
      <c r="L170" s="185">
        <f t="shared" si="25"/>
        <v>2.0504615950912175</v>
      </c>
      <c r="M170" s="184">
        <v>9.152667723190703</v>
      </c>
      <c r="N170" s="185">
        <v>-1.1940659451510047</v>
      </c>
      <c r="O170" s="185">
        <v>0.73649415317097855</v>
      </c>
    </row>
    <row r="171" spans="2:15" x14ac:dyDescent="0.25">
      <c r="B171" s="114" t="s">
        <v>87</v>
      </c>
      <c r="C171" s="184">
        <v>7.2002945508100149</v>
      </c>
      <c r="D171" s="185">
        <v>1.4145802650957293</v>
      </c>
      <c r="E171" s="184">
        <v>5.2180451127819545</v>
      </c>
      <c r="F171" s="185">
        <f t="shared" si="24"/>
        <v>-1.9822494380280604</v>
      </c>
      <c r="G171" s="184">
        <v>7.3111702127659575</v>
      </c>
      <c r="H171" s="185">
        <f t="shared" si="24"/>
        <v>2.093125099984003</v>
      </c>
      <c r="I171" s="184">
        <v>7.2282157676348548</v>
      </c>
      <c r="J171" s="185">
        <f t="shared" si="24"/>
        <v>-8.2954445131102617E-2</v>
      </c>
      <c r="K171" s="184">
        <v>7.003300330033003</v>
      </c>
      <c r="L171" s="185">
        <f t="shared" si="25"/>
        <v>-0.22491543760185184</v>
      </c>
      <c r="M171" s="184">
        <v>3.8022199798183651</v>
      </c>
      <c r="N171" s="185">
        <v>-3.2010803502146379</v>
      </c>
      <c r="O171" s="185">
        <v>-3.3980745709916498</v>
      </c>
    </row>
    <row r="172" spans="2:15" x14ac:dyDescent="0.25">
      <c r="B172" s="114" t="s">
        <v>89</v>
      </c>
      <c r="C172" s="184">
        <v>5.8696264975334742</v>
      </c>
      <c r="D172" s="185">
        <v>-0.94518831728134067</v>
      </c>
      <c r="E172" s="184">
        <v>6.267942583732057</v>
      </c>
      <c r="F172" s="185">
        <f t="shared" si="24"/>
        <v>0.39831608619858283</v>
      </c>
      <c r="G172" s="184">
        <v>5.4994388327721664</v>
      </c>
      <c r="H172" s="185">
        <f t="shared" si="24"/>
        <v>-0.76850375095989065</v>
      </c>
      <c r="I172" s="184">
        <v>6.1459524526030691</v>
      </c>
      <c r="J172" s="185">
        <f t="shared" si="24"/>
        <v>0.64651361983090272</v>
      </c>
      <c r="K172" s="184">
        <v>6.1748318924111434</v>
      </c>
      <c r="L172" s="185">
        <f t="shared" si="25"/>
        <v>2.8879439808074281E-2</v>
      </c>
      <c r="M172" s="184"/>
      <c r="N172" s="185" t="s">
        <v>223</v>
      </c>
      <c r="O172" s="185" t="s">
        <v>223</v>
      </c>
    </row>
    <row r="173" spans="2:15" x14ac:dyDescent="0.25">
      <c r="B173" s="114" t="s">
        <v>91</v>
      </c>
      <c r="C173" s="184">
        <v>6.5869565217391308</v>
      </c>
      <c r="D173" s="185">
        <v>-0.12504347826086892</v>
      </c>
      <c r="E173" s="184">
        <v>4.4545454545454541</v>
      </c>
      <c r="F173" s="185">
        <f t="shared" si="24"/>
        <v>-2.1324110671936767</v>
      </c>
      <c r="G173" s="184">
        <v>8.594678217821782</v>
      </c>
      <c r="H173" s="185">
        <f t="shared" si="24"/>
        <v>4.1401327632763278</v>
      </c>
      <c r="I173" s="184">
        <v>9.0160278745644593</v>
      </c>
      <c r="J173" s="185">
        <f t="shared" si="24"/>
        <v>0.42134965674267733</v>
      </c>
      <c r="K173" s="184">
        <v>8.294520547945206</v>
      </c>
      <c r="L173" s="185">
        <f t="shared" si="25"/>
        <v>-0.72150732661925332</v>
      </c>
      <c r="M173" s="184"/>
      <c r="N173" s="185" t="s">
        <v>223</v>
      </c>
      <c r="O173" s="185" t="s">
        <v>223</v>
      </c>
    </row>
    <row r="174" spans="2:15" x14ac:dyDescent="0.25">
      <c r="B174" s="114" t="s">
        <v>93</v>
      </c>
      <c r="C174" s="184">
        <v>6.5323450134770891</v>
      </c>
      <c r="D174" s="185">
        <v>0.50204198317405879</v>
      </c>
      <c r="E174" s="184">
        <v>6.1395793499043974</v>
      </c>
      <c r="F174" s="185">
        <f t="shared" si="24"/>
        <v>-0.39276566357269171</v>
      </c>
      <c r="G174" s="184">
        <v>6.6066790352504636</v>
      </c>
      <c r="H174" s="185">
        <f t="shared" si="24"/>
        <v>0.46709968534606627</v>
      </c>
      <c r="I174" s="184">
        <v>6.6683569979716024</v>
      </c>
      <c r="J174" s="185">
        <f t="shared" si="24"/>
        <v>6.167796272113879E-2</v>
      </c>
      <c r="K174" s="184">
        <v>6.2648752399232244</v>
      </c>
      <c r="L174" s="185">
        <f t="shared" si="25"/>
        <v>-0.40348175804837805</v>
      </c>
      <c r="M174" s="184"/>
      <c r="N174" s="185" t="s">
        <v>223</v>
      </c>
      <c r="O174" s="185" t="s">
        <v>223</v>
      </c>
    </row>
    <row r="175" spans="2:15" ht="15.75" x14ac:dyDescent="0.25">
      <c r="B175" s="117" t="s">
        <v>30</v>
      </c>
      <c r="C175" s="186">
        <v>6.9148897058823531</v>
      </c>
      <c r="D175" s="187">
        <v>-9.1544117647059053E-2</v>
      </c>
      <c r="E175" s="186">
        <v>6.2528269063496662</v>
      </c>
      <c r="F175" s="187">
        <f t="shared" si="24"/>
        <v>-0.66206279953268687</v>
      </c>
      <c r="G175" s="186">
        <v>7.0498887829679058</v>
      </c>
      <c r="H175" s="187">
        <f t="shared" si="24"/>
        <v>0.79706187661823957</v>
      </c>
      <c r="I175" s="186">
        <v>7.0258214661716627</v>
      </c>
      <c r="J175" s="187">
        <f t="shared" si="24"/>
        <v>-2.4067316796243077E-2</v>
      </c>
      <c r="K175" s="186">
        <v>6.864052535202374</v>
      </c>
      <c r="L175" s="187">
        <f t="shared" si="25"/>
        <v>-0.16176893096928868</v>
      </c>
      <c r="M175" s="186">
        <v>7.0244183533818338</v>
      </c>
      <c r="N175" s="187">
        <v>-9.4182014942290948E-2</v>
      </c>
      <c r="O175" s="187">
        <v>-0.15225468677112985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67" t="s">
        <v>295</v>
      </c>
      <c r="C180" s="267"/>
      <c r="D180" s="267"/>
      <c r="E180" s="267"/>
      <c r="F180" s="267"/>
      <c r="G180" s="267"/>
      <c r="H180" s="267"/>
      <c r="I180" s="267"/>
      <c r="J180" s="267"/>
      <c r="K180" s="267"/>
      <c r="L180" s="267"/>
      <c r="M180" s="267"/>
      <c r="N180" s="267"/>
      <c r="O180" s="267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89" t="s">
        <v>119</v>
      </c>
      <c r="D182" s="290"/>
      <c r="E182" s="290"/>
      <c r="F182" s="290"/>
      <c r="G182" s="290"/>
      <c r="H182" s="290"/>
      <c r="I182" s="290"/>
      <c r="J182" s="290"/>
      <c r="K182" s="290"/>
      <c r="L182" s="290"/>
      <c r="M182" s="290"/>
      <c r="N182" s="290"/>
      <c r="O182" s="291"/>
    </row>
    <row r="183" spans="1:16" ht="22.5" thickTop="1" thickBot="1" x14ac:dyDescent="0.3">
      <c r="B183" s="109"/>
      <c r="C183" s="292">
        <f>2019</f>
        <v>2019</v>
      </c>
      <c r="D183" s="293"/>
      <c r="E183" s="294">
        <v>2020</v>
      </c>
      <c r="F183" s="293"/>
      <c r="G183" s="294">
        <v>2021</v>
      </c>
      <c r="H183" s="293"/>
      <c r="I183" s="294">
        <v>2022</v>
      </c>
      <c r="J183" s="293"/>
      <c r="K183" s="294">
        <v>2023</v>
      </c>
      <c r="L183" s="293"/>
      <c r="M183" s="294">
        <v>2024</v>
      </c>
      <c r="N183" s="295"/>
      <c r="O183" s="296"/>
    </row>
    <row r="184" spans="1:16" ht="16.5" thickTop="1" thickBot="1" x14ac:dyDescent="0.3">
      <c r="B184" s="85"/>
      <c r="C184" s="111" t="s">
        <v>69</v>
      </c>
      <c r="D184" s="112" t="str">
        <f>CONCATENATE("dif ",RIGHT(2019,2),"/",RIGHT(2018,2))</f>
        <v>dif 19/18</v>
      </c>
      <c r="E184" s="113" t="s">
        <v>69</v>
      </c>
      <c r="F184" s="112" t="str">
        <f>CONCATENATE("dif ",RIGHT(E183,2),"/",RIGHT(C183,2))</f>
        <v>dif 20/19</v>
      </c>
      <c r="G184" s="113" t="s">
        <v>69</v>
      </c>
      <c r="H184" s="112" t="str">
        <f>CONCATENATE("dif ",RIGHT(G183,2),"/",RIGHT(E183,2))</f>
        <v>dif 21/20</v>
      </c>
      <c r="I184" s="113" t="s">
        <v>69</v>
      </c>
      <c r="J184" s="112" t="str">
        <f>CONCATENATE("dif ",RIGHT(I183,2),"/",RIGHT(G183,2))</f>
        <v>dif 22/21</v>
      </c>
      <c r="K184" s="113" t="s">
        <v>69</v>
      </c>
      <c r="L184" s="112" t="str">
        <f>CONCATENATE("dif ",RIGHT(K183,2),"/",RIGHT(I183,2))</f>
        <v>dif 23/22</v>
      </c>
      <c r="M184" s="113" t="s">
        <v>69</v>
      </c>
      <c r="N184" s="112" t="s">
        <v>314</v>
      </c>
      <c r="O184" s="112" t="s">
        <v>315</v>
      </c>
    </row>
    <row r="185" spans="1:16" x14ac:dyDescent="0.25">
      <c r="A185" s="120"/>
      <c r="B185" s="114" t="s">
        <v>71</v>
      </c>
      <c r="C185" s="184">
        <v>6.0629629629629633</v>
      </c>
      <c r="D185" s="185">
        <v>-1.8668029233246619</v>
      </c>
      <c r="E185" s="184">
        <v>5.3219178082191778</v>
      </c>
      <c r="F185" s="185">
        <f t="shared" ref="F185:J187" si="26">IFERROR(E185-C185,"-")</f>
        <v>-0.74104515474378552</v>
      </c>
      <c r="G185" s="184">
        <v>32.443708609271525</v>
      </c>
      <c r="H185" s="185">
        <f t="shared" si="26"/>
        <v>27.121790801052349</v>
      </c>
      <c r="I185" s="184">
        <v>6.6523809523809527</v>
      </c>
      <c r="J185" s="185">
        <f t="shared" si="26"/>
        <v>-25.791327656890573</v>
      </c>
      <c r="K185" s="184">
        <v>6.8395904436860064</v>
      </c>
      <c r="L185" s="185">
        <f t="shared" ref="L185:L187" si="27">IFERROR(K185-I185,"-")</f>
        <v>0.18720949130505371</v>
      </c>
      <c r="M185" s="184">
        <v>7.064327485380117</v>
      </c>
      <c r="N185" s="185">
        <v>0.22473704169411057</v>
      </c>
      <c r="O185" s="185">
        <v>1.0013645224171537</v>
      </c>
    </row>
    <row r="186" spans="1:16" x14ac:dyDescent="0.25">
      <c r="B186" s="114" t="s">
        <v>73</v>
      </c>
      <c r="C186" s="184">
        <v>6.2685185185185182</v>
      </c>
      <c r="D186" s="185">
        <v>-1.8215136358223178</v>
      </c>
      <c r="E186" s="184">
        <v>5.7124463519313302</v>
      </c>
      <c r="F186" s="185">
        <f t="shared" si="26"/>
        <v>-0.55607216658718794</v>
      </c>
      <c r="G186" s="184" t="s">
        <v>223</v>
      </c>
      <c r="H186" s="185" t="str">
        <f t="shared" si="26"/>
        <v>-</v>
      </c>
      <c r="I186" s="184">
        <v>5.0331753554502372</v>
      </c>
      <c r="J186" s="185" t="str">
        <f t="shared" si="26"/>
        <v>-</v>
      </c>
      <c r="K186" s="184">
        <v>5.4823529411764707</v>
      </c>
      <c r="L186" s="185">
        <f t="shared" si="27"/>
        <v>0.44917758572623345</v>
      </c>
      <c r="M186" s="184">
        <v>6.0017182130584192</v>
      </c>
      <c r="N186" s="185">
        <v>0.51936527188194859</v>
      </c>
      <c r="O186" s="185">
        <v>-0.26680030546009892</v>
      </c>
    </row>
    <row r="187" spans="1:16" x14ac:dyDescent="0.25">
      <c r="B187" s="114" t="s">
        <v>75</v>
      </c>
      <c r="C187" s="184">
        <v>7.0067114093959733</v>
      </c>
      <c r="D187" s="185">
        <v>1.4873565706862957</v>
      </c>
      <c r="E187" s="184">
        <v>5.666666666666667</v>
      </c>
      <c r="F187" s="185">
        <f t="shared" si="26"/>
        <v>-1.3400447427293063</v>
      </c>
      <c r="G187" s="184">
        <v>1</v>
      </c>
      <c r="H187" s="185">
        <f t="shared" si="26"/>
        <v>-4.666666666666667</v>
      </c>
      <c r="I187" s="184">
        <v>7.8085585585585582</v>
      </c>
      <c r="J187" s="185">
        <f t="shared" si="26"/>
        <v>6.8085585585585582</v>
      </c>
      <c r="K187" s="184">
        <v>5.3860465116279066</v>
      </c>
      <c r="L187" s="185">
        <f t="shared" si="27"/>
        <v>-2.4225120469306516</v>
      </c>
      <c r="M187" s="184">
        <v>5.8</v>
      </c>
      <c r="N187" s="185">
        <v>0.41395348837209323</v>
      </c>
      <c r="O187" s="185">
        <v>-1.2067114093959734</v>
      </c>
    </row>
    <row r="188" spans="1:16" x14ac:dyDescent="0.25">
      <c r="B188" s="114" t="s">
        <v>77</v>
      </c>
      <c r="C188" s="184">
        <v>5.5968379446640313</v>
      </c>
      <c r="D188" s="185">
        <v>-1.3218367541311498</v>
      </c>
      <c r="E188" s="184" t="s">
        <v>223</v>
      </c>
      <c r="F188" s="185" t="str">
        <f>IFERROR(E188-C188,"-")</f>
        <v>-</v>
      </c>
      <c r="G188" s="184">
        <v>32.390243902439025</v>
      </c>
      <c r="H188" s="185" t="str">
        <f>IFERROR(G188-E188,"-")</f>
        <v>-</v>
      </c>
      <c r="I188" s="184">
        <v>5.652582159624413</v>
      </c>
      <c r="J188" s="185">
        <f>IFERROR(I188-G188,"-")</f>
        <v>-26.737661742814613</v>
      </c>
      <c r="K188" s="184">
        <v>5.9813432835820892</v>
      </c>
      <c r="L188" s="185">
        <f>IFERROR(K188-I188,"-")</f>
        <v>0.3287611239576762</v>
      </c>
      <c r="M188" s="184">
        <v>7.638418079096045</v>
      </c>
      <c r="N188" s="185">
        <v>1.6570747955139558</v>
      </c>
      <c r="O188" s="185">
        <v>2.0415801344320137</v>
      </c>
    </row>
    <row r="189" spans="1:16" x14ac:dyDescent="0.25">
      <c r="B189" s="114" t="s">
        <v>79</v>
      </c>
      <c r="C189" s="184">
        <v>5.8020304568527923</v>
      </c>
      <c r="D189" s="185">
        <v>1.0183766106989465</v>
      </c>
      <c r="E189" s="184" t="s">
        <v>223</v>
      </c>
      <c r="F189" s="185" t="str">
        <f t="shared" ref="F189:J197" si="28">IFERROR(E189-C189,"-")</f>
        <v>-</v>
      </c>
      <c r="G189" s="184">
        <v>10.127906976744185</v>
      </c>
      <c r="H189" s="185" t="str">
        <f t="shared" si="28"/>
        <v>-</v>
      </c>
      <c r="I189" s="184">
        <v>15.8</v>
      </c>
      <c r="J189" s="185">
        <f t="shared" si="28"/>
        <v>5.6720930232558153</v>
      </c>
      <c r="K189" s="184">
        <v>5.8587786259541987</v>
      </c>
      <c r="L189" s="185">
        <f t="shared" ref="L189:L197" si="29">IFERROR(K189-I189,"-")</f>
        <v>-9.9412213740458029</v>
      </c>
      <c r="M189" s="184">
        <v>7.21218487394958</v>
      </c>
      <c r="N189" s="185">
        <v>1.3534062479953812</v>
      </c>
      <c r="O189" s="185">
        <v>1.4101544170967877</v>
      </c>
    </row>
    <row r="190" spans="1:16" x14ac:dyDescent="0.25">
      <c r="B190" s="114" t="s">
        <v>120</v>
      </c>
      <c r="C190" s="184">
        <v>5.7723577235772359</v>
      </c>
      <c r="D190" s="185">
        <v>-0.87880506712043882</v>
      </c>
      <c r="E190" s="184" t="s">
        <v>223</v>
      </c>
      <c r="F190" s="185" t="str">
        <f t="shared" si="28"/>
        <v>-</v>
      </c>
      <c r="G190" s="184">
        <v>12.737704918032787</v>
      </c>
      <c r="H190" s="185" t="str">
        <f t="shared" si="28"/>
        <v>-</v>
      </c>
      <c r="I190" s="184">
        <v>4.3795180722891569</v>
      </c>
      <c r="J190" s="185">
        <f t="shared" si="28"/>
        <v>-8.3581868457436297</v>
      </c>
      <c r="K190" s="184">
        <v>7.9693877551020407</v>
      </c>
      <c r="L190" s="185">
        <f t="shared" si="29"/>
        <v>3.5898696828128838</v>
      </c>
      <c r="M190" s="184">
        <v>5.7923076923076922</v>
      </c>
      <c r="N190" s="185">
        <v>-2.1770800627943485</v>
      </c>
      <c r="O190" s="185">
        <v>1.9949968730456291E-2</v>
      </c>
    </row>
    <row r="191" spans="1:16" x14ac:dyDescent="0.25">
      <c r="B191" s="114" t="s">
        <v>83</v>
      </c>
      <c r="C191" s="184">
        <v>7.8608695652173912</v>
      </c>
      <c r="D191" s="185">
        <v>0.50891425795482181</v>
      </c>
      <c r="E191" s="184" t="s">
        <v>223</v>
      </c>
      <c r="F191" s="185" t="str">
        <f t="shared" si="28"/>
        <v>-</v>
      </c>
      <c r="G191" s="184">
        <v>8.5</v>
      </c>
      <c r="H191" s="185" t="str">
        <f t="shared" si="28"/>
        <v>-</v>
      </c>
      <c r="I191" s="184">
        <v>9.5711009174311918</v>
      </c>
      <c r="J191" s="185">
        <f t="shared" si="28"/>
        <v>1.0711009174311918</v>
      </c>
      <c r="K191" s="184">
        <v>7.0651085141903174</v>
      </c>
      <c r="L191" s="185">
        <f t="shared" si="29"/>
        <v>-2.5059924032408745</v>
      </c>
      <c r="M191" s="184">
        <v>6.7221052631578946</v>
      </c>
      <c r="N191" s="185">
        <v>-0.3430032510324228</v>
      </c>
      <c r="O191" s="185">
        <v>-1.1387643020594966</v>
      </c>
    </row>
    <row r="192" spans="1:16" x14ac:dyDescent="0.25">
      <c r="B192" s="114" t="s">
        <v>85</v>
      </c>
      <c r="C192" s="184">
        <v>7.0828402366863905</v>
      </c>
      <c r="D192" s="185">
        <v>0.53668639053254452</v>
      </c>
      <c r="E192" s="184">
        <v>9.4333333333333336</v>
      </c>
      <c r="F192" s="185">
        <f t="shared" si="28"/>
        <v>2.3504930966469431</v>
      </c>
      <c r="G192" s="184">
        <v>8.4782608695652169</v>
      </c>
      <c r="H192" s="185">
        <f t="shared" si="28"/>
        <v>-0.95507246376811672</v>
      </c>
      <c r="I192" s="184">
        <v>15.315384615384616</v>
      </c>
      <c r="J192" s="185">
        <f t="shared" si="28"/>
        <v>6.8371237458193992</v>
      </c>
      <c r="K192" s="184">
        <v>8.4124999999999996</v>
      </c>
      <c r="L192" s="185">
        <f t="shared" si="29"/>
        <v>-6.9028846153846164</v>
      </c>
      <c r="M192" s="184">
        <v>8.1743341404358354</v>
      </c>
      <c r="N192" s="185">
        <v>-0.23816585956416425</v>
      </c>
      <c r="O192" s="185">
        <v>1.0914939037494449</v>
      </c>
    </row>
    <row r="193" spans="2:16" x14ac:dyDescent="0.25">
      <c r="B193" s="114" t="s">
        <v>87</v>
      </c>
      <c r="C193" s="184">
        <v>6.6576576576576576</v>
      </c>
      <c r="D193" s="185">
        <v>1.055173185607968</v>
      </c>
      <c r="E193" s="184">
        <v>8.6834532374100721</v>
      </c>
      <c r="F193" s="185">
        <f t="shared" si="28"/>
        <v>2.0257955797524145</v>
      </c>
      <c r="G193" s="184">
        <v>7.233009708737864</v>
      </c>
      <c r="H193" s="185">
        <f t="shared" si="28"/>
        <v>-1.4504435286722082</v>
      </c>
      <c r="I193" s="184">
        <v>6.4681933842239188</v>
      </c>
      <c r="J193" s="185">
        <f t="shared" si="28"/>
        <v>-0.76481632451394521</v>
      </c>
      <c r="K193" s="184">
        <v>7.1875</v>
      </c>
      <c r="L193" s="185">
        <f t="shared" si="29"/>
        <v>0.71930661577608124</v>
      </c>
      <c r="M193" s="184">
        <v>6.3220973782771539</v>
      </c>
      <c r="N193" s="185">
        <v>-0.8654026217228461</v>
      </c>
      <c r="O193" s="185">
        <v>-0.3355602793805037</v>
      </c>
    </row>
    <row r="194" spans="2:16" x14ac:dyDescent="0.25">
      <c r="B194" s="114" t="s">
        <v>89</v>
      </c>
      <c r="C194" s="184">
        <v>5.76953125</v>
      </c>
      <c r="D194" s="185">
        <v>0.44188619880546032</v>
      </c>
      <c r="E194" s="184">
        <v>6.1818181818181817</v>
      </c>
      <c r="F194" s="185">
        <f t="shared" si="28"/>
        <v>0.41228693181818166</v>
      </c>
      <c r="G194" s="184">
        <v>5.6141732283464565</v>
      </c>
      <c r="H194" s="185">
        <f t="shared" si="28"/>
        <v>-0.56764495347172517</v>
      </c>
      <c r="I194" s="184">
        <v>5.7664974619289344</v>
      </c>
      <c r="J194" s="185">
        <f t="shared" si="28"/>
        <v>0.15232423358247793</v>
      </c>
      <c r="K194" s="184">
        <v>6.537366548042705</v>
      </c>
      <c r="L194" s="185">
        <f t="shared" si="29"/>
        <v>0.77086908611377059</v>
      </c>
      <c r="M194" s="184"/>
      <c r="N194" s="185" t="s">
        <v>223</v>
      </c>
      <c r="O194" s="185" t="s">
        <v>223</v>
      </c>
    </row>
    <row r="195" spans="2:16" x14ac:dyDescent="0.25">
      <c r="B195" s="114" t="s">
        <v>91</v>
      </c>
      <c r="C195" s="184">
        <v>15.755555555555556</v>
      </c>
      <c r="D195" s="185">
        <v>9.334171907756815</v>
      </c>
      <c r="E195" s="184">
        <v>7.9651162790697674</v>
      </c>
      <c r="F195" s="185">
        <f t="shared" si="28"/>
        <v>-7.790439276485789</v>
      </c>
      <c r="G195" s="184">
        <v>6.1492063492063496</v>
      </c>
      <c r="H195" s="185">
        <f t="shared" si="28"/>
        <v>-1.8159099298634178</v>
      </c>
      <c r="I195" s="184">
        <v>5.2762148337595907</v>
      </c>
      <c r="J195" s="185">
        <f t="shared" si="28"/>
        <v>-0.8729915154467589</v>
      </c>
      <c r="K195" s="184">
        <v>6.3534482758620694</v>
      </c>
      <c r="L195" s="185">
        <f t="shared" si="29"/>
        <v>1.0772334421024787</v>
      </c>
      <c r="M195" s="184"/>
      <c r="N195" s="185" t="s">
        <v>223</v>
      </c>
      <c r="O195" s="185" t="s">
        <v>223</v>
      </c>
    </row>
    <row r="196" spans="2:16" x14ac:dyDescent="0.25">
      <c r="B196" s="114" t="s">
        <v>93</v>
      </c>
      <c r="C196" s="184">
        <v>6.0805194805194809</v>
      </c>
      <c r="D196" s="185">
        <v>6.957057540999223E-2</v>
      </c>
      <c r="E196" s="184">
        <v>6.3183520599250933</v>
      </c>
      <c r="F196" s="185">
        <f t="shared" si="28"/>
        <v>0.23783257940561242</v>
      </c>
      <c r="G196" s="184">
        <v>6.48</v>
      </c>
      <c r="H196" s="185">
        <f t="shared" si="28"/>
        <v>0.16164794007490713</v>
      </c>
      <c r="I196" s="184">
        <v>7.3392857142857144</v>
      </c>
      <c r="J196" s="185">
        <f t="shared" si="28"/>
        <v>0.85928571428571399</v>
      </c>
      <c r="K196" s="184">
        <v>7.0505050505050502</v>
      </c>
      <c r="L196" s="185">
        <f t="shared" si="29"/>
        <v>-0.28878066378066425</v>
      </c>
      <c r="M196" s="184"/>
      <c r="N196" s="185" t="s">
        <v>223</v>
      </c>
      <c r="O196" s="185" t="s">
        <v>223</v>
      </c>
    </row>
    <row r="197" spans="2:16" ht="15.75" x14ac:dyDescent="0.25">
      <c r="B197" s="117" t="s">
        <v>30</v>
      </c>
      <c r="C197" s="186">
        <v>7.0907249898744427</v>
      </c>
      <c r="D197" s="187">
        <v>0.61416248987444266</v>
      </c>
      <c r="E197" s="186">
        <v>6.706572769953052</v>
      </c>
      <c r="F197" s="187">
        <f t="shared" si="28"/>
        <v>-0.3841522199213907</v>
      </c>
      <c r="G197" s="186">
        <v>10.31743119266055</v>
      </c>
      <c r="H197" s="187">
        <f t="shared" si="28"/>
        <v>3.6108584227074978</v>
      </c>
      <c r="I197" s="186">
        <v>7.0584975369458132</v>
      </c>
      <c r="J197" s="187">
        <f t="shared" si="28"/>
        <v>-3.2589336557147366</v>
      </c>
      <c r="K197" s="186">
        <v>6.4716561689514638</v>
      </c>
      <c r="L197" s="187">
        <f t="shared" si="29"/>
        <v>-0.58684136799434938</v>
      </c>
      <c r="M197" s="186">
        <v>6.7195160776822664</v>
      </c>
      <c r="N197" s="187">
        <v>0.27602992243941582</v>
      </c>
      <c r="O197" s="187">
        <v>0.39138133033354539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67" t="s">
        <v>296</v>
      </c>
      <c r="C202" s="267"/>
      <c r="D202" s="267"/>
      <c r="E202" s="267"/>
      <c r="F202" s="267"/>
      <c r="G202" s="267"/>
      <c r="H202" s="267"/>
      <c r="I202" s="267"/>
      <c r="J202" s="267"/>
      <c r="K202" s="267"/>
      <c r="L202" s="267"/>
      <c r="M202" s="267"/>
      <c r="N202" s="267"/>
      <c r="O202" s="267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89" t="s">
        <v>123</v>
      </c>
      <c r="D204" s="290"/>
      <c r="E204" s="290"/>
      <c r="F204" s="290"/>
      <c r="G204" s="290"/>
      <c r="H204" s="290"/>
      <c r="I204" s="290"/>
      <c r="J204" s="290"/>
      <c r="K204" s="290"/>
      <c r="L204" s="290"/>
      <c r="M204" s="290"/>
      <c r="N204" s="290"/>
      <c r="O204" s="291"/>
    </row>
    <row r="205" spans="2:16" ht="22.5" thickTop="1" thickBot="1" x14ac:dyDescent="0.3">
      <c r="B205" s="109"/>
      <c r="C205" s="292">
        <f>2019</f>
        <v>2019</v>
      </c>
      <c r="D205" s="293"/>
      <c r="E205" s="294">
        <v>2020</v>
      </c>
      <c r="F205" s="293"/>
      <c r="G205" s="294">
        <v>2021</v>
      </c>
      <c r="H205" s="293"/>
      <c r="I205" s="294">
        <v>2022</v>
      </c>
      <c r="J205" s="293"/>
      <c r="K205" s="294">
        <v>2023</v>
      </c>
      <c r="L205" s="293"/>
      <c r="M205" s="294">
        <v>2024</v>
      </c>
      <c r="N205" s="295"/>
      <c r="O205" s="296"/>
    </row>
    <row r="206" spans="2:16" ht="16.5" thickTop="1" thickBot="1" x14ac:dyDescent="0.3">
      <c r="B206" s="85"/>
      <c r="C206" s="111" t="s">
        <v>69</v>
      </c>
      <c r="D206" s="112" t="str">
        <f>CONCATENATE("dif ",RIGHT(2019,2),"/",RIGHT(2018,2))</f>
        <v>dif 19/18</v>
      </c>
      <c r="E206" s="113" t="s">
        <v>69</v>
      </c>
      <c r="F206" s="112" t="str">
        <f>CONCATENATE("dif ",RIGHT(E205,2),"/",RIGHT(C205,2))</f>
        <v>dif 20/19</v>
      </c>
      <c r="G206" s="113" t="s">
        <v>69</v>
      </c>
      <c r="H206" s="112" t="str">
        <f>CONCATENATE("dif ",RIGHT(G205,2),"/",RIGHT(E205,2))</f>
        <v>dif 21/20</v>
      </c>
      <c r="I206" s="113" t="s">
        <v>69</v>
      </c>
      <c r="J206" s="112" t="str">
        <f>CONCATENATE("dif ",RIGHT(I205,2),"/",RIGHT(G205,2))</f>
        <v>dif 22/21</v>
      </c>
      <c r="K206" s="113" t="s">
        <v>69</v>
      </c>
      <c r="L206" s="112" t="str">
        <f>CONCATENATE("dif ",RIGHT(K205,2),"/",RIGHT(I205,2))</f>
        <v>dif 23/22</v>
      </c>
      <c r="M206" s="113" t="s">
        <v>69</v>
      </c>
      <c r="N206" s="112" t="s">
        <v>314</v>
      </c>
      <c r="O206" s="112" t="s">
        <v>315</v>
      </c>
    </row>
    <row r="207" spans="2:16" x14ac:dyDescent="0.25">
      <c r="B207" s="114" t="s">
        <v>71</v>
      </c>
      <c r="C207" s="184">
        <v>7.0291262135922334</v>
      </c>
      <c r="D207" s="185">
        <v>0.46790172379631478</v>
      </c>
      <c r="E207" s="184">
        <v>7.6545454545454543</v>
      </c>
      <c r="F207" s="185">
        <f t="shared" ref="F207:J209" si="30">IFERROR(E207-C207,"-")</f>
        <v>0.62541924095322088</v>
      </c>
      <c r="G207" s="184" t="s">
        <v>223</v>
      </c>
      <c r="H207" s="185" t="str">
        <f t="shared" si="30"/>
        <v>-</v>
      </c>
      <c r="I207" s="184">
        <v>8.172043010752688</v>
      </c>
      <c r="J207" s="185" t="str">
        <f t="shared" si="30"/>
        <v>-</v>
      </c>
      <c r="K207" s="184">
        <v>7.4015544041450774</v>
      </c>
      <c r="L207" s="185">
        <f t="shared" ref="L207:L209" si="31">IFERROR(K207-I207,"-")</f>
        <v>-0.77048860660761065</v>
      </c>
      <c r="M207" s="184">
        <v>6.0776859504132235</v>
      </c>
      <c r="N207" s="185">
        <v>-1.3238684537318539</v>
      </c>
      <c r="O207" s="185">
        <v>-0.95144026317900998</v>
      </c>
    </row>
    <row r="208" spans="2:16" x14ac:dyDescent="0.25">
      <c r="B208" s="114" t="s">
        <v>73</v>
      </c>
      <c r="C208" s="184">
        <v>6.947115384615385</v>
      </c>
      <c r="D208" s="185">
        <v>-5.6094063545150501</v>
      </c>
      <c r="E208" s="184">
        <v>5.2622950819672134</v>
      </c>
      <c r="F208" s="185">
        <f t="shared" si="30"/>
        <v>-1.6848203026481716</v>
      </c>
      <c r="G208" s="184">
        <v>199.5</v>
      </c>
      <c r="H208" s="185">
        <f t="shared" si="30"/>
        <v>194.23770491803279</v>
      </c>
      <c r="I208" s="184">
        <v>5.4190476190476193</v>
      </c>
      <c r="J208" s="185">
        <f t="shared" si="30"/>
        <v>-194.08095238095237</v>
      </c>
      <c r="K208" s="184">
        <v>5.191011235955056</v>
      </c>
      <c r="L208" s="185">
        <f t="shared" si="31"/>
        <v>-0.22803638309256336</v>
      </c>
      <c r="M208" s="184">
        <v>5.9933774834437088</v>
      </c>
      <c r="N208" s="185">
        <v>0.80236624748865282</v>
      </c>
      <c r="O208" s="185">
        <v>-0.95373790117167623</v>
      </c>
    </row>
    <row r="209" spans="2:16" x14ac:dyDescent="0.25">
      <c r="B209" s="114" t="s">
        <v>75</v>
      </c>
      <c r="C209" s="184">
        <v>6.5</v>
      </c>
      <c r="D209" s="185">
        <v>-0.578125</v>
      </c>
      <c r="E209" s="184">
        <v>5.0909090909090908</v>
      </c>
      <c r="F209" s="185">
        <f t="shared" si="30"/>
        <v>-1.4090909090909092</v>
      </c>
      <c r="G209" s="184">
        <v>22.25</v>
      </c>
      <c r="H209" s="185">
        <f t="shared" si="30"/>
        <v>17.15909090909091</v>
      </c>
      <c r="I209" s="184">
        <v>9.435483870967742</v>
      </c>
      <c r="J209" s="185">
        <f t="shared" si="30"/>
        <v>-12.814516129032258</v>
      </c>
      <c r="K209" s="184">
        <v>5.8201634877384194</v>
      </c>
      <c r="L209" s="185">
        <f t="shared" si="31"/>
        <v>-3.6153203832293226</v>
      </c>
      <c r="M209" s="184">
        <v>8.1340579710144922</v>
      </c>
      <c r="N209" s="185">
        <v>2.3138944832760728</v>
      </c>
      <c r="O209" s="185">
        <v>1.6340579710144922</v>
      </c>
    </row>
    <row r="210" spans="2:16" x14ac:dyDescent="0.25">
      <c r="B210" s="114" t="s">
        <v>77</v>
      </c>
      <c r="C210" s="184">
        <v>6.3298969072164946</v>
      </c>
      <c r="D210" s="185">
        <v>0.5455102901161224</v>
      </c>
      <c r="E210" s="184" t="s">
        <v>223</v>
      </c>
      <c r="F210" s="185" t="str">
        <f>IFERROR(E210-C210,"-")</f>
        <v>-</v>
      </c>
      <c r="G210" s="184">
        <v>22.166666666666668</v>
      </c>
      <c r="H210" s="185" t="str">
        <f>IFERROR(G210-E210,"-")</f>
        <v>-</v>
      </c>
      <c r="I210" s="184">
        <v>5.6883116883116882</v>
      </c>
      <c r="J210" s="185">
        <f>IFERROR(I210-G210,"-")</f>
        <v>-16.478354978354979</v>
      </c>
      <c r="K210" s="184">
        <v>5.4449648711943794</v>
      </c>
      <c r="L210" s="185">
        <f>IFERROR(K210-I210,"-")</f>
        <v>-0.24334681711730877</v>
      </c>
      <c r="M210" s="184">
        <v>6.2178649237472765</v>
      </c>
      <c r="N210" s="185">
        <v>0.77290005255289707</v>
      </c>
      <c r="O210" s="185">
        <v>-0.11203198346921805</v>
      </c>
    </row>
    <row r="211" spans="2:16" x14ac:dyDescent="0.25">
      <c r="B211" s="114" t="s">
        <v>79</v>
      </c>
      <c r="C211" s="184">
        <v>5.4383561643835616</v>
      </c>
      <c r="D211" s="185">
        <v>-1.8949771689497714</v>
      </c>
      <c r="E211" s="184" t="s">
        <v>223</v>
      </c>
      <c r="F211" s="185" t="str">
        <f t="shared" ref="F211:J219" si="32">IFERROR(E211-C211,"-")</f>
        <v>-</v>
      </c>
      <c r="G211" s="184">
        <v>5.22463768115942</v>
      </c>
      <c r="H211" s="185" t="str">
        <f t="shared" si="32"/>
        <v>-</v>
      </c>
      <c r="I211" s="184">
        <v>8.7866666666666671</v>
      </c>
      <c r="J211" s="185">
        <f t="shared" si="32"/>
        <v>3.5620289855072471</v>
      </c>
      <c r="K211" s="184">
        <v>8.0511627906976742</v>
      </c>
      <c r="L211" s="185">
        <f t="shared" ref="L211:L219" si="33">IFERROR(K211-I211,"-")</f>
        <v>-0.73550387596899292</v>
      </c>
      <c r="M211" s="184">
        <v>6.8917682926829267</v>
      </c>
      <c r="N211" s="185">
        <v>-1.1593944980147475</v>
      </c>
      <c r="O211" s="185">
        <v>1.4534121282993651</v>
      </c>
    </row>
    <row r="212" spans="2:16" x14ac:dyDescent="0.25">
      <c r="B212" s="114" t="s">
        <v>81</v>
      </c>
      <c r="C212" s="184">
        <v>7.2113821138211378</v>
      </c>
      <c r="D212" s="185">
        <v>0.60162601626016254</v>
      </c>
      <c r="E212" s="184" t="s">
        <v>223</v>
      </c>
      <c r="F212" s="185" t="str">
        <f t="shared" si="32"/>
        <v>-</v>
      </c>
      <c r="G212" s="184">
        <v>6.5864978902953588</v>
      </c>
      <c r="H212" s="185" t="str">
        <f t="shared" si="32"/>
        <v>-</v>
      </c>
      <c r="I212" s="184">
        <v>7.080645161290323</v>
      </c>
      <c r="J212" s="185">
        <f t="shared" si="32"/>
        <v>0.49414727099496414</v>
      </c>
      <c r="K212" s="184">
        <v>7.1764705882352944</v>
      </c>
      <c r="L212" s="185">
        <f t="shared" si="33"/>
        <v>9.5825426944971426E-2</v>
      </c>
      <c r="M212" s="184">
        <v>9.4403669724770634</v>
      </c>
      <c r="N212" s="185">
        <v>2.263896384241769</v>
      </c>
      <c r="O212" s="185">
        <v>2.2289848586559255</v>
      </c>
    </row>
    <row r="213" spans="2:16" x14ac:dyDescent="0.25">
      <c r="B213" s="114" t="s">
        <v>83</v>
      </c>
      <c r="C213" s="184">
        <v>6.2584269662921352</v>
      </c>
      <c r="D213" s="185">
        <v>-1.4006639427987739</v>
      </c>
      <c r="E213" s="184" t="s">
        <v>223</v>
      </c>
      <c r="F213" s="185" t="str">
        <f t="shared" si="32"/>
        <v>-</v>
      </c>
      <c r="G213" s="184">
        <v>8</v>
      </c>
      <c r="H213" s="185" t="str">
        <f t="shared" si="32"/>
        <v>-</v>
      </c>
      <c r="I213" s="184">
        <v>9.2362204724409445</v>
      </c>
      <c r="J213" s="185">
        <f t="shared" si="32"/>
        <v>1.2362204724409445</v>
      </c>
      <c r="K213" s="184">
        <v>8.1</v>
      </c>
      <c r="L213" s="185">
        <f t="shared" si="33"/>
        <v>-1.1362204724409448</v>
      </c>
      <c r="M213" s="184">
        <v>7.887096774193548</v>
      </c>
      <c r="N213" s="185">
        <v>-0.2129032258064516</v>
      </c>
      <c r="O213" s="185">
        <v>1.6286698079014128</v>
      </c>
    </row>
    <row r="214" spans="2:16" x14ac:dyDescent="0.25">
      <c r="B214" s="114" t="s">
        <v>85</v>
      </c>
      <c r="C214" s="184">
        <v>8.6162790697674421</v>
      </c>
      <c r="D214" s="185">
        <v>0.82728824407936852</v>
      </c>
      <c r="E214" s="184">
        <v>6.395833333333333</v>
      </c>
      <c r="F214" s="185">
        <f t="shared" si="32"/>
        <v>-2.220445736434109</v>
      </c>
      <c r="G214" s="184">
        <v>6.2767295597484276</v>
      </c>
      <c r="H214" s="185">
        <f t="shared" si="32"/>
        <v>-0.11910377358490543</v>
      </c>
      <c r="I214" s="184">
        <v>8.7773722627737225</v>
      </c>
      <c r="J214" s="185">
        <f t="shared" si="32"/>
        <v>2.5006427030252949</v>
      </c>
      <c r="K214" s="184">
        <v>9.8805970149253728</v>
      </c>
      <c r="L214" s="185">
        <f t="shared" si="33"/>
        <v>1.1032247521516503</v>
      </c>
      <c r="M214" s="184">
        <v>10.66044142614601</v>
      </c>
      <c r="N214" s="185">
        <v>0.77984441122063686</v>
      </c>
      <c r="O214" s="185">
        <v>2.0441623563785676</v>
      </c>
    </row>
    <row r="215" spans="2:16" x14ac:dyDescent="0.25">
      <c r="B215" s="114" t="s">
        <v>87</v>
      </c>
      <c r="C215" s="184">
        <v>6.532258064516129</v>
      </c>
      <c r="D215" s="185">
        <v>-2.6662713472485775</v>
      </c>
      <c r="E215" s="184">
        <v>2.875</v>
      </c>
      <c r="F215" s="185">
        <f t="shared" si="32"/>
        <v>-3.657258064516129</v>
      </c>
      <c r="G215" s="184">
        <v>7.1424936386768447</v>
      </c>
      <c r="H215" s="185">
        <f t="shared" si="32"/>
        <v>4.2674936386768447</v>
      </c>
      <c r="I215" s="184">
        <v>6.3837209302325579</v>
      </c>
      <c r="J215" s="185">
        <f t="shared" si="32"/>
        <v>-0.75877270844428679</v>
      </c>
      <c r="K215" s="184">
        <v>5.4143835616438354</v>
      </c>
      <c r="L215" s="185">
        <f t="shared" si="33"/>
        <v>-0.96933736858872255</v>
      </c>
      <c r="M215" s="184">
        <v>7.0082644628099171</v>
      </c>
      <c r="N215" s="185">
        <v>1.5938809011660817</v>
      </c>
      <c r="O215" s="185">
        <v>0.4760063982937881</v>
      </c>
    </row>
    <row r="216" spans="2:16" x14ac:dyDescent="0.25">
      <c r="B216" s="114" t="s">
        <v>89</v>
      </c>
      <c r="C216" s="184">
        <v>6.1646341463414638</v>
      </c>
      <c r="D216" s="185">
        <v>-1.6849233757824305</v>
      </c>
      <c r="E216" s="184">
        <v>7.4285714285714288</v>
      </c>
      <c r="F216" s="185">
        <f t="shared" si="32"/>
        <v>1.263937282229965</v>
      </c>
      <c r="G216" s="184">
        <v>7.0343749999999998</v>
      </c>
      <c r="H216" s="185">
        <f t="shared" si="32"/>
        <v>-0.394196428571429</v>
      </c>
      <c r="I216" s="184">
        <v>7.9291044776119399</v>
      </c>
      <c r="J216" s="185">
        <f t="shared" si="32"/>
        <v>0.8947294776119401</v>
      </c>
      <c r="K216" s="184">
        <v>6.5320197044334973</v>
      </c>
      <c r="L216" s="185">
        <f t="shared" si="33"/>
        <v>-1.3970847731784426</v>
      </c>
      <c r="M216" s="184"/>
      <c r="N216" s="185" t="s">
        <v>223</v>
      </c>
      <c r="O216" s="185" t="s">
        <v>223</v>
      </c>
    </row>
    <row r="217" spans="2:16" x14ac:dyDescent="0.25">
      <c r="B217" s="114" t="s">
        <v>91</v>
      </c>
      <c r="C217" s="184">
        <v>5.3385826771653546</v>
      </c>
      <c r="D217" s="185">
        <v>-1.8587267398750038</v>
      </c>
      <c r="E217" s="184">
        <v>4.375</v>
      </c>
      <c r="F217" s="185">
        <f t="shared" si="32"/>
        <v>-0.96358267716535462</v>
      </c>
      <c r="G217" s="184">
        <v>8.2730192719486073</v>
      </c>
      <c r="H217" s="185">
        <f t="shared" si="32"/>
        <v>3.8980192719486073</v>
      </c>
      <c r="I217" s="184">
        <v>5.4848484848484844</v>
      </c>
      <c r="J217" s="185">
        <f t="shared" si="32"/>
        <v>-2.7881707871001229</v>
      </c>
      <c r="K217" s="184">
        <v>5.7896103896103899</v>
      </c>
      <c r="L217" s="185">
        <f t="shared" si="33"/>
        <v>0.30476190476190546</v>
      </c>
      <c r="M217" s="184"/>
      <c r="N217" s="185" t="s">
        <v>223</v>
      </c>
      <c r="O217" s="185" t="s">
        <v>223</v>
      </c>
    </row>
    <row r="218" spans="2:16" x14ac:dyDescent="0.25">
      <c r="B218" s="114" t="s">
        <v>93</v>
      </c>
      <c r="C218" s="184">
        <v>7.2774566473988438</v>
      </c>
      <c r="D218" s="185">
        <v>-5.5876685934489245E-2</v>
      </c>
      <c r="E218" s="184">
        <v>11.349693251533742</v>
      </c>
      <c r="F218" s="185">
        <f t="shared" si="32"/>
        <v>4.0722366041348979</v>
      </c>
      <c r="G218" s="184">
        <v>6.3706981317600784</v>
      </c>
      <c r="H218" s="185">
        <f t="shared" si="32"/>
        <v>-4.9789951197736633</v>
      </c>
      <c r="I218" s="184">
        <v>7.3365384615384617</v>
      </c>
      <c r="J218" s="185">
        <f t="shared" si="32"/>
        <v>0.9658403297783833</v>
      </c>
      <c r="K218" s="184">
        <v>7.65034965034965</v>
      </c>
      <c r="L218" s="185">
        <f t="shared" si="33"/>
        <v>0.3138111888111883</v>
      </c>
      <c r="M218" s="184"/>
      <c r="N218" s="185" t="s">
        <v>223</v>
      </c>
      <c r="O218" s="185" t="s">
        <v>223</v>
      </c>
    </row>
    <row r="219" spans="2:16" ht="15.75" x14ac:dyDescent="0.25">
      <c r="B219" s="117" t="s">
        <v>30</v>
      </c>
      <c r="C219" s="186">
        <v>6.6098654708520179</v>
      </c>
      <c r="D219" s="187">
        <v>-1.1316021059397912</v>
      </c>
      <c r="E219" s="186">
        <v>7.3022388059701493</v>
      </c>
      <c r="F219" s="187">
        <f t="shared" si="32"/>
        <v>0.69237333511813137</v>
      </c>
      <c r="G219" s="186">
        <v>7.3112139917695469</v>
      </c>
      <c r="H219" s="187">
        <f t="shared" si="32"/>
        <v>8.9751857993976003E-3</v>
      </c>
      <c r="I219" s="186">
        <v>7.4078327444051828</v>
      </c>
      <c r="J219" s="187">
        <f t="shared" si="32"/>
        <v>9.6618752635635907E-2</v>
      </c>
      <c r="K219" s="186">
        <v>6.7425893083354449</v>
      </c>
      <c r="L219" s="187">
        <f t="shared" si="33"/>
        <v>-0.6652434360697379</v>
      </c>
      <c r="M219" s="186">
        <v>7.3472546109815564</v>
      </c>
      <c r="N219" s="187">
        <v>0.53749851342058097</v>
      </c>
      <c r="O219" s="187">
        <v>0.64725461098155623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67" t="s">
        <v>295</v>
      </c>
      <c r="C224" s="267"/>
      <c r="D224" s="267"/>
      <c r="E224" s="267"/>
      <c r="F224" s="267"/>
      <c r="G224" s="267"/>
      <c r="H224" s="267"/>
      <c r="I224" s="267"/>
      <c r="J224" s="267"/>
      <c r="K224" s="267"/>
      <c r="L224" s="267"/>
      <c r="M224" s="267"/>
      <c r="N224" s="267"/>
      <c r="O224" s="267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89" t="s">
        <v>119</v>
      </c>
      <c r="D226" s="290"/>
      <c r="E226" s="290"/>
      <c r="F226" s="290"/>
      <c r="G226" s="290"/>
      <c r="H226" s="290"/>
      <c r="I226" s="290"/>
      <c r="J226" s="290"/>
      <c r="K226" s="290"/>
      <c r="L226" s="290"/>
      <c r="M226" s="290"/>
      <c r="N226" s="290"/>
      <c r="O226" s="291"/>
    </row>
    <row r="227" spans="2:16" ht="22.5" thickTop="1" thickBot="1" x14ac:dyDescent="0.3">
      <c r="B227" s="109"/>
      <c r="C227" s="292">
        <f>2019</f>
        <v>2019</v>
      </c>
      <c r="D227" s="293"/>
      <c r="E227" s="294">
        <v>2020</v>
      </c>
      <c r="F227" s="293"/>
      <c r="G227" s="294">
        <v>2021</v>
      </c>
      <c r="H227" s="293"/>
      <c r="I227" s="294">
        <v>2022</v>
      </c>
      <c r="J227" s="293"/>
      <c r="K227" s="294">
        <v>2023</v>
      </c>
      <c r="L227" s="293"/>
      <c r="M227" s="294">
        <v>2024</v>
      </c>
      <c r="N227" s="295"/>
      <c r="O227" s="296"/>
    </row>
    <row r="228" spans="2:16" ht="16.5" thickTop="1" thickBot="1" x14ac:dyDescent="0.3">
      <c r="B228" s="85"/>
      <c r="C228" s="111" t="s">
        <v>69</v>
      </c>
      <c r="D228" s="112" t="str">
        <f>CONCATENATE("dif ",RIGHT(2019,2),"/",RIGHT(2018,2))</f>
        <v>dif 19/18</v>
      </c>
      <c r="E228" s="113" t="s">
        <v>69</v>
      </c>
      <c r="F228" s="112" t="str">
        <f>CONCATENATE("dif ",RIGHT(E227,2),"/",RIGHT(C227,2))</f>
        <v>dif 20/19</v>
      </c>
      <c r="G228" s="113" t="s">
        <v>69</v>
      </c>
      <c r="H228" s="112" t="str">
        <f>CONCATENATE("dif ",RIGHT(G227,2),"/",RIGHT(E227,2))</f>
        <v>dif 21/20</v>
      </c>
      <c r="I228" s="113" t="s">
        <v>69</v>
      </c>
      <c r="J228" s="112" t="str">
        <f>CONCATENATE("dif ",RIGHT(I227,2),"/",RIGHT(G227,2))</f>
        <v>dif 22/21</v>
      </c>
      <c r="K228" s="113" t="s">
        <v>69</v>
      </c>
      <c r="L228" s="112" t="str">
        <f>CONCATENATE("dif ",RIGHT(K227,2),"/",RIGHT(I227,2))</f>
        <v>dif 23/22</v>
      </c>
      <c r="M228" s="113" t="s">
        <v>69</v>
      </c>
      <c r="N228" s="112" t="s">
        <v>314</v>
      </c>
      <c r="O228" s="112" t="s">
        <v>315</v>
      </c>
    </row>
    <row r="229" spans="2:16" x14ac:dyDescent="0.25">
      <c r="B229" s="114" t="s">
        <v>71</v>
      </c>
      <c r="C229" s="184">
        <v>6.0629629629629633</v>
      </c>
      <c r="D229" s="185">
        <v>-1.8668029233246619</v>
      </c>
      <c r="E229" s="184">
        <v>5.3219178082191778</v>
      </c>
      <c r="F229" s="185">
        <f t="shared" ref="F229:J231" si="34">IFERROR(E229-C229,"-")</f>
        <v>-0.74104515474378552</v>
      </c>
      <c r="G229" s="184">
        <v>32.443708609271525</v>
      </c>
      <c r="H229" s="185">
        <f t="shared" si="34"/>
        <v>27.121790801052349</v>
      </c>
      <c r="I229" s="184">
        <v>6.6523809523809527</v>
      </c>
      <c r="J229" s="185">
        <f t="shared" si="34"/>
        <v>-25.791327656890573</v>
      </c>
      <c r="K229" s="184">
        <v>6.8395904436860064</v>
      </c>
      <c r="L229" s="185">
        <f t="shared" ref="L229:L231" si="35">IFERROR(K229-I229,"-")</f>
        <v>0.18720949130505371</v>
      </c>
      <c r="M229" s="184">
        <v>7.064327485380117</v>
      </c>
      <c r="N229" s="185">
        <v>0.22473704169411057</v>
      </c>
      <c r="O229" s="185">
        <v>1.0013645224171537</v>
      </c>
    </row>
    <row r="230" spans="2:16" x14ac:dyDescent="0.25">
      <c r="B230" s="114" t="s">
        <v>73</v>
      </c>
      <c r="C230" s="184">
        <v>6.2685185185185182</v>
      </c>
      <c r="D230" s="185">
        <v>-1.8215136358223178</v>
      </c>
      <c r="E230" s="184">
        <v>5.7124463519313302</v>
      </c>
      <c r="F230" s="185">
        <f t="shared" si="34"/>
        <v>-0.55607216658718794</v>
      </c>
      <c r="G230" s="184" t="s">
        <v>223</v>
      </c>
      <c r="H230" s="185" t="str">
        <f t="shared" si="34"/>
        <v>-</v>
      </c>
      <c r="I230" s="184">
        <v>5.0331753554502372</v>
      </c>
      <c r="J230" s="185" t="str">
        <f t="shared" si="34"/>
        <v>-</v>
      </c>
      <c r="K230" s="184">
        <v>5.4823529411764707</v>
      </c>
      <c r="L230" s="185">
        <f t="shared" si="35"/>
        <v>0.44917758572623345</v>
      </c>
      <c r="M230" s="184">
        <v>6.0017182130584192</v>
      </c>
      <c r="N230" s="185">
        <v>0.51936527188194859</v>
      </c>
      <c r="O230" s="185">
        <v>-0.26680030546009892</v>
      </c>
    </row>
    <row r="231" spans="2:16" x14ac:dyDescent="0.25">
      <c r="B231" s="114" t="s">
        <v>75</v>
      </c>
      <c r="C231" s="184">
        <v>7.0067114093959733</v>
      </c>
      <c r="D231" s="185">
        <v>1.4873565706862957</v>
      </c>
      <c r="E231" s="184">
        <v>5.666666666666667</v>
      </c>
      <c r="F231" s="185">
        <f t="shared" si="34"/>
        <v>-1.3400447427293063</v>
      </c>
      <c r="G231" s="184">
        <v>1</v>
      </c>
      <c r="H231" s="185">
        <f t="shared" si="34"/>
        <v>-4.666666666666667</v>
      </c>
      <c r="I231" s="184">
        <v>7.8085585585585582</v>
      </c>
      <c r="J231" s="185">
        <f t="shared" si="34"/>
        <v>6.8085585585585582</v>
      </c>
      <c r="K231" s="184">
        <v>5.3860465116279066</v>
      </c>
      <c r="L231" s="185">
        <f t="shared" si="35"/>
        <v>-2.4225120469306516</v>
      </c>
      <c r="M231" s="184">
        <v>5.8</v>
      </c>
      <c r="N231" s="185">
        <v>0.41395348837209323</v>
      </c>
      <c r="O231" s="185">
        <v>-1.2067114093959734</v>
      </c>
    </row>
    <row r="232" spans="2:16" x14ac:dyDescent="0.25">
      <c r="B232" s="114" t="s">
        <v>77</v>
      </c>
      <c r="C232" s="184">
        <v>5.5968379446640313</v>
      </c>
      <c r="D232" s="185">
        <v>-1.3218367541311498</v>
      </c>
      <c r="E232" s="184" t="s">
        <v>223</v>
      </c>
      <c r="F232" s="185" t="str">
        <f>IFERROR(E232-C232,"-")</f>
        <v>-</v>
      </c>
      <c r="G232" s="184">
        <v>32.390243902439025</v>
      </c>
      <c r="H232" s="185" t="str">
        <f>IFERROR(G232-E232,"-")</f>
        <v>-</v>
      </c>
      <c r="I232" s="184">
        <v>5.652582159624413</v>
      </c>
      <c r="J232" s="185">
        <f>IFERROR(I232-G232,"-")</f>
        <v>-26.737661742814613</v>
      </c>
      <c r="K232" s="184">
        <v>5.9813432835820892</v>
      </c>
      <c r="L232" s="185">
        <f>IFERROR(K232-I232,"-")</f>
        <v>0.3287611239576762</v>
      </c>
      <c r="M232" s="184">
        <v>7.638418079096045</v>
      </c>
      <c r="N232" s="185">
        <v>1.6570747955139558</v>
      </c>
      <c r="O232" s="185">
        <v>2.0415801344320137</v>
      </c>
    </row>
    <row r="233" spans="2:16" x14ac:dyDescent="0.25">
      <c r="B233" s="114" t="s">
        <v>79</v>
      </c>
      <c r="C233" s="184">
        <v>5.8020304568527923</v>
      </c>
      <c r="D233" s="185">
        <v>1.0183766106989465</v>
      </c>
      <c r="E233" s="184" t="s">
        <v>223</v>
      </c>
      <c r="F233" s="185" t="str">
        <f t="shared" ref="F233:J241" si="36">IFERROR(E233-C233,"-")</f>
        <v>-</v>
      </c>
      <c r="G233" s="184">
        <v>10.127906976744185</v>
      </c>
      <c r="H233" s="185" t="str">
        <f t="shared" si="36"/>
        <v>-</v>
      </c>
      <c r="I233" s="184">
        <v>15.8</v>
      </c>
      <c r="J233" s="185">
        <f t="shared" si="36"/>
        <v>5.6720930232558153</v>
      </c>
      <c r="K233" s="184">
        <v>5.8587786259541987</v>
      </c>
      <c r="L233" s="185">
        <f t="shared" ref="L233:L241" si="37">IFERROR(K233-I233,"-")</f>
        <v>-9.9412213740458029</v>
      </c>
      <c r="M233" s="184">
        <v>7.21218487394958</v>
      </c>
      <c r="N233" s="185">
        <v>1.3534062479953812</v>
      </c>
      <c r="O233" s="185">
        <v>1.4101544170967877</v>
      </c>
    </row>
    <row r="234" spans="2:16" x14ac:dyDescent="0.25">
      <c r="B234" s="114" t="s">
        <v>81</v>
      </c>
      <c r="C234" s="184">
        <v>5.7723577235772359</v>
      </c>
      <c r="D234" s="185">
        <v>-0.87880506712043882</v>
      </c>
      <c r="E234" s="184" t="s">
        <v>223</v>
      </c>
      <c r="F234" s="185" t="str">
        <f t="shared" si="36"/>
        <v>-</v>
      </c>
      <c r="G234" s="184">
        <v>12.737704918032787</v>
      </c>
      <c r="H234" s="185" t="str">
        <f t="shared" si="36"/>
        <v>-</v>
      </c>
      <c r="I234" s="184">
        <v>4.3795180722891569</v>
      </c>
      <c r="J234" s="185">
        <f t="shared" si="36"/>
        <v>-8.3581868457436297</v>
      </c>
      <c r="K234" s="184">
        <v>7.9693877551020407</v>
      </c>
      <c r="L234" s="185">
        <f t="shared" si="37"/>
        <v>3.5898696828128838</v>
      </c>
      <c r="M234" s="184">
        <v>5.7923076923076922</v>
      </c>
      <c r="N234" s="185">
        <v>-2.1770800627943485</v>
      </c>
      <c r="O234" s="185">
        <v>1.9949968730456291E-2</v>
      </c>
    </row>
    <row r="235" spans="2:16" x14ac:dyDescent="0.25">
      <c r="B235" s="114" t="s">
        <v>83</v>
      </c>
      <c r="C235" s="184">
        <v>7.8608695652173912</v>
      </c>
      <c r="D235" s="185">
        <v>0.50891425795482181</v>
      </c>
      <c r="E235" s="184" t="s">
        <v>223</v>
      </c>
      <c r="F235" s="185" t="str">
        <f t="shared" si="36"/>
        <v>-</v>
      </c>
      <c r="G235" s="184">
        <v>8.5</v>
      </c>
      <c r="H235" s="185" t="str">
        <f t="shared" si="36"/>
        <v>-</v>
      </c>
      <c r="I235" s="184">
        <v>9.5711009174311918</v>
      </c>
      <c r="J235" s="185">
        <f t="shared" si="36"/>
        <v>1.0711009174311918</v>
      </c>
      <c r="K235" s="184">
        <v>7.0651085141903174</v>
      </c>
      <c r="L235" s="185">
        <f t="shared" si="37"/>
        <v>-2.5059924032408745</v>
      </c>
      <c r="M235" s="184">
        <v>6.7221052631578946</v>
      </c>
      <c r="N235" s="185">
        <v>-0.3430032510324228</v>
      </c>
      <c r="O235" s="185">
        <v>-1.1387643020594966</v>
      </c>
    </row>
    <row r="236" spans="2:16" x14ac:dyDescent="0.25">
      <c r="B236" s="114" t="s">
        <v>85</v>
      </c>
      <c r="C236" s="184">
        <v>7.0828402366863905</v>
      </c>
      <c r="D236" s="185">
        <v>0.53668639053254452</v>
      </c>
      <c r="E236" s="184">
        <v>9.4333333333333336</v>
      </c>
      <c r="F236" s="185">
        <f t="shared" si="36"/>
        <v>2.3504930966469431</v>
      </c>
      <c r="G236" s="184">
        <v>8.4782608695652169</v>
      </c>
      <c r="H236" s="185">
        <f t="shared" si="36"/>
        <v>-0.95507246376811672</v>
      </c>
      <c r="I236" s="184">
        <v>15.315384615384616</v>
      </c>
      <c r="J236" s="185">
        <f t="shared" si="36"/>
        <v>6.8371237458193992</v>
      </c>
      <c r="K236" s="184">
        <v>8.4124999999999996</v>
      </c>
      <c r="L236" s="185">
        <f t="shared" si="37"/>
        <v>-6.9028846153846164</v>
      </c>
      <c r="M236" s="184">
        <v>8.1743341404358354</v>
      </c>
      <c r="N236" s="185">
        <v>-0.23816585956416425</v>
      </c>
      <c r="O236" s="185">
        <v>1.0914939037494449</v>
      </c>
    </row>
    <row r="237" spans="2:16" x14ac:dyDescent="0.25">
      <c r="B237" s="114" t="s">
        <v>87</v>
      </c>
      <c r="C237" s="184">
        <v>6.6576576576576576</v>
      </c>
      <c r="D237" s="185">
        <v>1.055173185607968</v>
      </c>
      <c r="E237" s="184">
        <v>8.6834532374100721</v>
      </c>
      <c r="F237" s="185">
        <f t="shared" si="36"/>
        <v>2.0257955797524145</v>
      </c>
      <c r="G237" s="184">
        <v>7.233009708737864</v>
      </c>
      <c r="H237" s="185">
        <f t="shared" si="36"/>
        <v>-1.4504435286722082</v>
      </c>
      <c r="I237" s="184">
        <v>6.4681933842239188</v>
      </c>
      <c r="J237" s="185">
        <f t="shared" si="36"/>
        <v>-0.76481632451394521</v>
      </c>
      <c r="K237" s="184">
        <v>7.1875</v>
      </c>
      <c r="L237" s="185">
        <f t="shared" si="37"/>
        <v>0.71930661577608124</v>
      </c>
      <c r="M237" s="184">
        <v>6.3220973782771539</v>
      </c>
      <c r="N237" s="185">
        <v>-0.8654026217228461</v>
      </c>
      <c r="O237" s="185">
        <v>-0.3355602793805037</v>
      </c>
    </row>
    <row r="238" spans="2:16" x14ac:dyDescent="0.25">
      <c r="B238" s="114" t="s">
        <v>89</v>
      </c>
      <c r="C238" s="184">
        <v>5.76953125</v>
      </c>
      <c r="D238" s="185">
        <v>0.44188619880546032</v>
      </c>
      <c r="E238" s="184">
        <v>6.1818181818181817</v>
      </c>
      <c r="F238" s="185">
        <f t="shared" si="36"/>
        <v>0.41228693181818166</v>
      </c>
      <c r="G238" s="184">
        <v>5.6141732283464565</v>
      </c>
      <c r="H238" s="185">
        <f t="shared" si="36"/>
        <v>-0.56764495347172517</v>
      </c>
      <c r="I238" s="184">
        <v>5.7664974619289344</v>
      </c>
      <c r="J238" s="185">
        <f t="shared" si="36"/>
        <v>0.15232423358247793</v>
      </c>
      <c r="K238" s="184">
        <v>6.537366548042705</v>
      </c>
      <c r="L238" s="185">
        <f t="shared" si="37"/>
        <v>0.77086908611377059</v>
      </c>
      <c r="M238" s="184"/>
      <c r="N238" s="185" t="s">
        <v>223</v>
      </c>
      <c r="O238" s="185" t="s">
        <v>223</v>
      </c>
    </row>
    <row r="239" spans="2:16" x14ac:dyDescent="0.25">
      <c r="B239" s="114" t="s">
        <v>91</v>
      </c>
      <c r="C239" s="184">
        <v>15.755555555555556</v>
      </c>
      <c r="D239" s="185">
        <v>9.334171907756815</v>
      </c>
      <c r="E239" s="184">
        <v>7.9651162790697674</v>
      </c>
      <c r="F239" s="185">
        <f t="shared" si="36"/>
        <v>-7.790439276485789</v>
      </c>
      <c r="G239" s="184">
        <v>6.1492063492063496</v>
      </c>
      <c r="H239" s="185">
        <f t="shared" si="36"/>
        <v>-1.8159099298634178</v>
      </c>
      <c r="I239" s="184">
        <v>5.2762148337595907</v>
      </c>
      <c r="J239" s="185">
        <f t="shared" si="36"/>
        <v>-0.8729915154467589</v>
      </c>
      <c r="K239" s="184">
        <v>6.3534482758620694</v>
      </c>
      <c r="L239" s="185">
        <f t="shared" si="37"/>
        <v>1.0772334421024787</v>
      </c>
      <c r="M239" s="184"/>
      <c r="N239" s="185" t="s">
        <v>223</v>
      </c>
      <c r="O239" s="185" t="s">
        <v>223</v>
      </c>
    </row>
    <row r="240" spans="2:16" x14ac:dyDescent="0.25">
      <c r="B240" s="114" t="s">
        <v>93</v>
      </c>
      <c r="C240" s="184">
        <v>6.0805194805194809</v>
      </c>
      <c r="D240" s="185">
        <v>6.957057540999223E-2</v>
      </c>
      <c r="E240" s="184">
        <v>6.3183520599250933</v>
      </c>
      <c r="F240" s="185">
        <f t="shared" si="36"/>
        <v>0.23783257940561242</v>
      </c>
      <c r="G240" s="184">
        <v>6.48</v>
      </c>
      <c r="H240" s="185">
        <f t="shared" si="36"/>
        <v>0.16164794007490713</v>
      </c>
      <c r="I240" s="184">
        <v>7.3392857142857144</v>
      </c>
      <c r="J240" s="185">
        <f t="shared" si="36"/>
        <v>0.85928571428571399</v>
      </c>
      <c r="K240" s="184">
        <v>7.0505050505050502</v>
      </c>
      <c r="L240" s="185">
        <f t="shared" si="37"/>
        <v>-0.28878066378066425</v>
      </c>
      <c r="M240" s="184"/>
      <c r="N240" s="185" t="s">
        <v>223</v>
      </c>
      <c r="O240" s="185" t="s">
        <v>223</v>
      </c>
    </row>
    <row r="241" spans="2:16" ht="15.75" x14ac:dyDescent="0.25">
      <c r="B241" s="117" t="s">
        <v>30</v>
      </c>
      <c r="C241" s="186">
        <v>7.0907249898744427</v>
      </c>
      <c r="D241" s="187">
        <v>0.61416248987444266</v>
      </c>
      <c r="E241" s="186">
        <v>6.706572769953052</v>
      </c>
      <c r="F241" s="187">
        <f t="shared" si="36"/>
        <v>-0.3841522199213907</v>
      </c>
      <c r="G241" s="186">
        <v>10.31743119266055</v>
      </c>
      <c r="H241" s="187">
        <f t="shared" si="36"/>
        <v>3.6108584227074978</v>
      </c>
      <c r="I241" s="186">
        <v>7.0584975369458132</v>
      </c>
      <c r="J241" s="187">
        <f t="shared" si="36"/>
        <v>-3.2589336557147366</v>
      </c>
      <c r="K241" s="186">
        <v>6.4716561689514638</v>
      </c>
      <c r="L241" s="187">
        <f t="shared" si="37"/>
        <v>-0.58684136799434938</v>
      </c>
      <c r="M241" s="186">
        <v>6.7195160776822664</v>
      </c>
      <c r="N241" s="187">
        <v>0.27602992243941582</v>
      </c>
      <c r="O241" s="187">
        <v>0.39138133033354539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67" t="s">
        <v>297</v>
      </c>
      <c r="C246" s="267"/>
      <c r="D246" s="267"/>
      <c r="E246" s="267"/>
      <c r="F246" s="267"/>
      <c r="G246" s="267"/>
      <c r="H246" s="267"/>
      <c r="I246" s="267"/>
      <c r="J246" s="267"/>
      <c r="K246" s="267"/>
      <c r="L246" s="267"/>
      <c r="M246" s="267"/>
      <c r="N246" s="267"/>
      <c r="O246" s="267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89" t="s">
        <v>128</v>
      </c>
      <c r="D248" s="290"/>
      <c r="E248" s="290"/>
      <c r="F248" s="290"/>
      <c r="G248" s="290"/>
      <c r="H248" s="290"/>
      <c r="I248" s="290"/>
      <c r="J248" s="290"/>
      <c r="K248" s="290"/>
      <c r="L248" s="290"/>
      <c r="M248" s="290"/>
      <c r="N248" s="290"/>
      <c r="O248" s="291"/>
    </row>
    <row r="249" spans="2:16" ht="22.5" thickTop="1" thickBot="1" x14ac:dyDescent="0.3">
      <c r="B249" s="109"/>
      <c r="C249" s="292">
        <f>2019</f>
        <v>2019</v>
      </c>
      <c r="D249" s="293"/>
      <c r="E249" s="294">
        <v>2020</v>
      </c>
      <c r="F249" s="293"/>
      <c r="G249" s="294">
        <v>2021</v>
      </c>
      <c r="H249" s="293"/>
      <c r="I249" s="294">
        <v>2022</v>
      </c>
      <c r="J249" s="293"/>
      <c r="K249" s="294">
        <v>2023</v>
      </c>
      <c r="L249" s="293"/>
      <c r="M249" s="294">
        <v>2024</v>
      </c>
      <c r="N249" s="295"/>
      <c r="O249" s="296"/>
    </row>
    <row r="250" spans="2:16" ht="16.5" thickTop="1" thickBot="1" x14ac:dyDescent="0.3">
      <c r="B250" s="85"/>
      <c r="C250" s="111" t="s">
        <v>69</v>
      </c>
      <c r="D250" s="112" t="str">
        <f>CONCATENATE("dif ",RIGHT(2019,2),"/",RIGHT(2018,2))</f>
        <v>dif 19/18</v>
      </c>
      <c r="E250" s="113" t="s">
        <v>69</v>
      </c>
      <c r="F250" s="112" t="str">
        <f>CONCATENATE("dif ",RIGHT(E249,2),"/",RIGHT(C249,2))</f>
        <v>dif 20/19</v>
      </c>
      <c r="G250" s="113" t="s">
        <v>69</v>
      </c>
      <c r="H250" s="112" t="str">
        <f>CONCATENATE("dif ",RIGHT(G249,2),"/",RIGHT(E249,2))</f>
        <v>dif 21/20</v>
      </c>
      <c r="I250" s="113" t="s">
        <v>69</v>
      </c>
      <c r="J250" s="112" t="str">
        <f>CONCATENATE("dif ",RIGHT(I249,2),"/",RIGHT(G249,2))</f>
        <v>dif 22/21</v>
      </c>
      <c r="K250" s="113" t="s">
        <v>69</v>
      </c>
      <c r="L250" s="112" t="str">
        <f>CONCATENATE("dif ",RIGHT(K249,2),"/",RIGHT(I249,2))</f>
        <v>dif 23/22</v>
      </c>
      <c r="M250" s="113" t="s">
        <v>69</v>
      </c>
      <c r="N250" s="112" t="s">
        <v>314</v>
      </c>
      <c r="O250" s="112" t="s">
        <v>315</v>
      </c>
    </row>
    <row r="251" spans="2:16" x14ac:dyDescent="0.25">
      <c r="B251" s="114" t="s">
        <v>71</v>
      </c>
      <c r="C251" s="184">
        <v>7.2397260273972606</v>
      </c>
      <c r="D251" s="185">
        <v>-1.798441911534038</v>
      </c>
      <c r="E251" s="184">
        <v>8.47463768115942</v>
      </c>
      <c r="F251" s="185">
        <f t="shared" ref="F251:J253" si="38">IFERROR(E251-C251,"-")</f>
        <v>1.2349116537621594</v>
      </c>
      <c r="G251" s="184" t="s">
        <v>223</v>
      </c>
      <c r="H251" s="185" t="str">
        <f t="shared" si="38"/>
        <v>-</v>
      </c>
      <c r="I251" s="184">
        <v>7.4354166666666668</v>
      </c>
      <c r="J251" s="185" t="str">
        <f t="shared" si="38"/>
        <v>-</v>
      </c>
      <c r="K251" s="184">
        <v>6.0960735171261486</v>
      </c>
      <c r="L251" s="185">
        <f t="shared" ref="L251:L253" si="39">IFERROR(K251-I251,"-")</f>
        <v>-1.3393431495405181</v>
      </c>
      <c r="M251" s="184">
        <v>6.6791044776119399</v>
      </c>
      <c r="N251" s="185">
        <v>0.58303096048579128</v>
      </c>
      <c r="O251" s="185">
        <v>-0.56062154978532064</v>
      </c>
    </row>
    <row r="252" spans="2:16" x14ac:dyDescent="0.25">
      <c r="B252" s="114" t="s">
        <v>73</v>
      </c>
      <c r="C252" s="184">
        <v>7.9112627986348123</v>
      </c>
      <c r="D252" s="185">
        <v>1.1587544374307992</v>
      </c>
      <c r="E252" s="184">
        <v>7.3103448275862073</v>
      </c>
      <c r="F252" s="185">
        <f t="shared" si="38"/>
        <v>-0.600917971048605</v>
      </c>
      <c r="G252" s="184" t="s">
        <v>223</v>
      </c>
      <c r="H252" s="185" t="str">
        <f t="shared" si="38"/>
        <v>-</v>
      </c>
      <c r="I252" s="184">
        <v>7.1851851851851851</v>
      </c>
      <c r="J252" s="185" t="str">
        <f t="shared" si="38"/>
        <v>-</v>
      </c>
      <c r="K252" s="184">
        <v>6.4446366782006921</v>
      </c>
      <c r="L252" s="185">
        <f t="shared" si="39"/>
        <v>-0.74054850698449304</v>
      </c>
      <c r="M252" s="184">
        <v>7.3864491844416564</v>
      </c>
      <c r="N252" s="185">
        <v>0.94181250624096435</v>
      </c>
      <c r="O252" s="185">
        <v>-0.52481361419315586</v>
      </c>
    </row>
    <row r="253" spans="2:16" x14ac:dyDescent="0.25">
      <c r="B253" s="114" t="s">
        <v>75</v>
      </c>
      <c r="C253" s="184">
        <v>6.629943502824859</v>
      </c>
      <c r="D253" s="185">
        <v>-1.3772507417794584</v>
      </c>
      <c r="E253" s="184">
        <v>14.225</v>
      </c>
      <c r="F253" s="185">
        <f t="shared" si="38"/>
        <v>7.5950564971751406</v>
      </c>
      <c r="G253" s="184" t="s">
        <v>223</v>
      </c>
      <c r="H253" s="185" t="str">
        <f t="shared" si="38"/>
        <v>-</v>
      </c>
      <c r="I253" s="184">
        <v>7.5436893203883493</v>
      </c>
      <c r="J253" s="185" t="str">
        <f t="shared" si="38"/>
        <v>-</v>
      </c>
      <c r="K253" s="184">
        <v>10.536585365853659</v>
      </c>
      <c r="L253" s="185">
        <f t="shared" si="39"/>
        <v>2.9928960454653097</v>
      </c>
      <c r="M253" s="184">
        <v>8.1396011396011403</v>
      </c>
      <c r="N253" s="185">
        <v>-2.3969842262525187</v>
      </c>
      <c r="O253" s="185">
        <v>1.5096576367762813</v>
      </c>
    </row>
    <row r="254" spans="2:16" x14ac:dyDescent="0.25">
      <c r="B254" s="114" t="s">
        <v>77</v>
      </c>
      <c r="C254" s="184">
        <v>8.8396946564885504</v>
      </c>
      <c r="D254" s="185">
        <v>1.5725190839694667</v>
      </c>
      <c r="E254" s="184" t="s">
        <v>223</v>
      </c>
      <c r="F254" s="185" t="str">
        <f>IFERROR(E254-C254,"-")</f>
        <v>-</v>
      </c>
      <c r="G254" s="184">
        <v>1</v>
      </c>
      <c r="H254" s="185" t="str">
        <f>IFERROR(G254-E254,"-")</f>
        <v>-</v>
      </c>
      <c r="I254" s="184">
        <v>8</v>
      </c>
      <c r="J254" s="185">
        <f>IFERROR(I254-G254,"-")</f>
        <v>7</v>
      </c>
      <c r="K254" s="184">
        <v>6.4554973821989527</v>
      </c>
      <c r="L254" s="185">
        <f>IFERROR(K254-I254,"-")</f>
        <v>-1.5445026178010473</v>
      </c>
      <c r="M254" s="184">
        <v>10.617021276595745</v>
      </c>
      <c r="N254" s="185">
        <v>4.161523894396792</v>
      </c>
      <c r="O254" s="185">
        <v>1.7773266201071944</v>
      </c>
    </row>
    <row r="255" spans="2:16" x14ac:dyDescent="0.25">
      <c r="B255" s="114" t="s">
        <v>79</v>
      </c>
      <c r="C255" s="184">
        <v>7</v>
      </c>
      <c r="D255" s="185">
        <v>-9.0909090909090828E-2</v>
      </c>
      <c r="E255" s="184" t="s">
        <v>223</v>
      </c>
      <c r="F255" s="185" t="str">
        <f t="shared" ref="F255:J263" si="40">IFERROR(E255-C255,"-")</f>
        <v>-</v>
      </c>
      <c r="G255" s="184" t="s">
        <v>223</v>
      </c>
      <c r="H255" s="185" t="str">
        <f t="shared" si="40"/>
        <v>-</v>
      </c>
      <c r="I255" s="184">
        <v>7</v>
      </c>
      <c r="J255" s="185" t="str">
        <f t="shared" si="40"/>
        <v>-</v>
      </c>
      <c r="K255" s="184">
        <v>3</v>
      </c>
      <c r="L255" s="185">
        <f t="shared" ref="L255:L263" si="41">IFERROR(K255-I255,"-")</f>
        <v>-4</v>
      </c>
      <c r="M255" s="184"/>
      <c r="N255" s="185" t="s">
        <v>223</v>
      </c>
      <c r="O255" s="185" t="s">
        <v>223</v>
      </c>
    </row>
    <row r="256" spans="2:16" x14ac:dyDescent="0.25">
      <c r="B256" s="114" t="s">
        <v>81</v>
      </c>
      <c r="C256" s="184">
        <v>6.3888888888888893</v>
      </c>
      <c r="D256" s="185" t="s">
        <v>223</v>
      </c>
      <c r="E256" s="184" t="s">
        <v>223</v>
      </c>
      <c r="F256" s="185" t="str">
        <f t="shared" si="40"/>
        <v>-</v>
      </c>
      <c r="G256" s="184" t="s">
        <v>223</v>
      </c>
      <c r="H256" s="185" t="str">
        <f t="shared" si="40"/>
        <v>-</v>
      </c>
      <c r="I256" s="184">
        <v>4.4102564102564106</v>
      </c>
      <c r="J256" s="185" t="str">
        <f t="shared" si="40"/>
        <v>-</v>
      </c>
      <c r="K256" s="184" t="s">
        <v>223</v>
      </c>
      <c r="L256" s="185" t="str">
        <f t="shared" si="41"/>
        <v>-</v>
      </c>
      <c r="M256" s="184">
        <v>1</v>
      </c>
      <c r="N256" s="185" t="s">
        <v>223</v>
      </c>
      <c r="O256" s="185">
        <v>-5.3888888888888893</v>
      </c>
    </row>
    <row r="257" spans="2:16" x14ac:dyDescent="0.25">
      <c r="B257" s="114" t="s">
        <v>83</v>
      </c>
      <c r="C257" s="184">
        <v>9.6716417910447756</v>
      </c>
      <c r="D257" s="185">
        <v>0.7859275053304895</v>
      </c>
      <c r="E257" s="184" t="s">
        <v>223</v>
      </c>
      <c r="F257" s="185" t="str">
        <f t="shared" si="40"/>
        <v>-</v>
      </c>
      <c r="G257" s="184" t="s">
        <v>223</v>
      </c>
      <c r="H257" s="185" t="str">
        <f t="shared" si="40"/>
        <v>-</v>
      </c>
      <c r="I257" s="184">
        <v>11.375</v>
      </c>
      <c r="J257" s="185" t="str">
        <f t="shared" si="40"/>
        <v>-</v>
      </c>
      <c r="K257" s="184">
        <v>7.7241379310344831</v>
      </c>
      <c r="L257" s="185">
        <f t="shared" si="41"/>
        <v>-3.6508620689655169</v>
      </c>
      <c r="M257" s="184"/>
      <c r="N257" s="185" t="s">
        <v>223</v>
      </c>
      <c r="O257" s="185" t="s">
        <v>223</v>
      </c>
    </row>
    <row r="258" spans="2:16" x14ac:dyDescent="0.25">
      <c r="B258" s="114" t="s">
        <v>85</v>
      </c>
      <c r="C258" s="184">
        <v>6.5769230769230766</v>
      </c>
      <c r="D258" s="185">
        <v>-0.17307692307692335</v>
      </c>
      <c r="E258" s="184" t="s">
        <v>223</v>
      </c>
      <c r="F258" s="185" t="str">
        <f t="shared" si="40"/>
        <v>-</v>
      </c>
      <c r="G258" s="184" t="s">
        <v>223</v>
      </c>
      <c r="H258" s="185" t="str">
        <f t="shared" si="40"/>
        <v>-</v>
      </c>
      <c r="I258" s="184">
        <v>7.666666666666667</v>
      </c>
      <c r="J258" s="185" t="str">
        <f t="shared" si="40"/>
        <v>-</v>
      </c>
      <c r="K258" s="184">
        <v>6</v>
      </c>
      <c r="L258" s="185">
        <f t="shared" si="41"/>
        <v>-1.666666666666667</v>
      </c>
      <c r="M258" s="184"/>
      <c r="N258" s="185" t="s">
        <v>223</v>
      </c>
      <c r="O258" s="185" t="s">
        <v>223</v>
      </c>
    </row>
    <row r="259" spans="2:16" x14ac:dyDescent="0.25">
      <c r="B259" s="114" t="s">
        <v>87</v>
      </c>
      <c r="C259" s="184">
        <v>6.5</v>
      </c>
      <c r="D259" s="185">
        <v>0.69230769230769251</v>
      </c>
      <c r="E259" s="184" t="s">
        <v>223</v>
      </c>
      <c r="F259" s="185" t="str">
        <f t="shared" si="40"/>
        <v>-</v>
      </c>
      <c r="G259" s="184">
        <v>3</v>
      </c>
      <c r="H259" s="185" t="str">
        <f t="shared" si="40"/>
        <v>-</v>
      </c>
      <c r="I259" s="184">
        <v>9.3333333333333339</v>
      </c>
      <c r="J259" s="185">
        <f t="shared" si="40"/>
        <v>6.3333333333333339</v>
      </c>
      <c r="K259" s="184">
        <v>12</v>
      </c>
      <c r="L259" s="185">
        <f t="shared" si="41"/>
        <v>2.6666666666666661</v>
      </c>
      <c r="M259" s="184">
        <v>5.4848484848484844</v>
      </c>
      <c r="N259" s="185">
        <v>-6.5151515151515156</v>
      </c>
      <c r="O259" s="185">
        <v>-1.0151515151515156</v>
      </c>
    </row>
    <row r="260" spans="2:16" x14ac:dyDescent="0.25">
      <c r="B260" s="114" t="s">
        <v>89</v>
      </c>
      <c r="C260" s="184">
        <v>6.4189944134078214</v>
      </c>
      <c r="D260" s="185">
        <v>0.24355581691659367</v>
      </c>
      <c r="E260" s="184">
        <v>1</v>
      </c>
      <c r="F260" s="185">
        <f t="shared" si="40"/>
        <v>-5.4189944134078214</v>
      </c>
      <c r="G260" s="184">
        <v>5.8113207547169807</v>
      </c>
      <c r="H260" s="185">
        <f t="shared" si="40"/>
        <v>4.8113207547169807</v>
      </c>
      <c r="I260" s="184">
        <v>6.2485714285714282</v>
      </c>
      <c r="J260" s="185">
        <f t="shared" si="40"/>
        <v>0.43725067385444749</v>
      </c>
      <c r="K260" s="184">
        <v>4.757042253521127</v>
      </c>
      <c r="L260" s="185">
        <f t="shared" si="41"/>
        <v>-1.4915291750503012</v>
      </c>
      <c r="M260" s="184"/>
      <c r="N260" s="185" t="s">
        <v>223</v>
      </c>
      <c r="O260" s="185" t="s">
        <v>223</v>
      </c>
    </row>
    <row r="261" spans="2:16" x14ac:dyDescent="0.25">
      <c r="B261" s="114" t="s">
        <v>91</v>
      </c>
      <c r="C261" s="184">
        <v>7.3456375838926178</v>
      </c>
      <c r="D261" s="185">
        <v>-0.27863987275478141</v>
      </c>
      <c r="E261" s="184">
        <v>6</v>
      </c>
      <c r="F261" s="185">
        <f t="shared" si="40"/>
        <v>-1.3456375838926178</v>
      </c>
      <c r="G261" s="184">
        <v>8.0554577464788739</v>
      </c>
      <c r="H261" s="185">
        <f t="shared" si="40"/>
        <v>2.0554577464788739</v>
      </c>
      <c r="I261" s="184">
        <v>7.2815126050420167</v>
      </c>
      <c r="J261" s="185">
        <f t="shared" si="40"/>
        <v>-0.77394514143685722</v>
      </c>
      <c r="K261" s="184">
        <v>7.9064748201438846</v>
      </c>
      <c r="L261" s="185">
        <f t="shared" si="41"/>
        <v>0.62496221510186789</v>
      </c>
      <c r="M261" s="184"/>
      <c r="N261" s="185" t="s">
        <v>223</v>
      </c>
      <c r="O261" s="185" t="s">
        <v>223</v>
      </c>
    </row>
    <row r="262" spans="2:16" x14ac:dyDescent="0.25">
      <c r="B262" s="114" t="s">
        <v>93</v>
      </c>
      <c r="C262" s="184">
        <v>6.7304347826086959</v>
      </c>
      <c r="D262" s="185">
        <v>0.11165025222195535</v>
      </c>
      <c r="E262" s="184">
        <v>4.615384615384615</v>
      </c>
      <c r="F262" s="185">
        <f t="shared" si="40"/>
        <v>-2.1150501672240809</v>
      </c>
      <c r="G262" s="184">
        <v>7.8370497427101204</v>
      </c>
      <c r="H262" s="185">
        <f t="shared" si="40"/>
        <v>3.2216651273255055</v>
      </c>
      <c r="I262" s="184">
        <v>7.6372155287817938</v>
      </c>
      <c r="J262" s="185">
        <f t="shared" si="40"/>
        <v>-0.19983421392832668</v>
      </c>
      <c r="K262" s="184">
        <v>9.3700787401574797</v>
      </c>
      <c r="L262" s="185">
        <f t="shared" si="41"/>
        <v>1.7328632113756859</v>
      </c>
      <c r="M262" s="184"/>
      <c r="N262" s="185" t="s">
        <v>223</v>
      </c>
      <c r="O262" s="185" t="s">
        <v>223</v>
      </c>
    </row>
    <row r="263" spans="2:16" ht="15.75" x14ac:dyDescent="0.25">
      <c r="B263" s="117" t="s">
        <v>30</v>
      </c>
      <c r="C263" s="186">
        <v>7.1839237057220711</v>
      </c>
      <c r="D263" s="187">
        <v>-0.21954537421759746</v>
      </c>
      <c r="E263" s="186">
        <v>8.0772594752186588</v>
      </c>
      <c r="F263" s="187">
        <f t="shared" si="40"/>
        <v>0.89333576949658777</v>
      </c>
      <c r="G263" s="186">
        <v>7.7943722943722946</v>
      </c>
      <c r="H263" s="187">
        <f t="shared" si="40"/>
        <v>-0.28288718084636422</v>
      </c>
      <c r="I263" s="186">
        <v>7.2893913043478262</v>
      </c>
      <c r="J263" s="187">
        <f t="shared" si="40"/>
        <v>-0.50498099002446839</v>
      </c>
      <c r="K263" s="186">
        <v>7.0789751716851557</v>
      </c>
      <c r="L263" s="187">
        <f t="shared" si="41"/>
        <v>-0.21041613266267056</v>
      </c>
      <c r="M263" s="186">
        <v>7.7861271676300579</v>
      </c>
      <c r="N263" s="187">
        <v>0.62883421336553358</v>
      </c>
      <c r="O263" s="187">
        <v>0.28404556896228073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67" t="s">
        <v>298</v>
      </c>
      <c r="C268" s="267"/>
      <c r="D268" s="267"/>
      <c r="E268" s="267"/>
      <c r="F268" s="267"/>
      <c r="G268" s="267"/>
      <c r="H268" s="267"/>
      <c r="I268" s="267"/>
      <c r="J268" s="267"/>
      <c r="K268" s="267"/>
      <c r="L268" s="267"/>
      <c r="M268" s="267"/>
      <c r="N268" s="267"/>
      <c r="O268" s="267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89" t="s">
        <v>131</v>
      </c>
      <c r="D270" s="290"/>
      <c r="E270" s="290"/>
      <c r="F270" s="290"/>
      <c r="G270" s="290"/>
      <c r="H270" s="290"/>
      <c r="I270" s="290"/>
      <c r="J270" s="290"/>
      <c r="K270" s="290"/>
      <c r="L270" s="290"/>
      <c r="M270" s="290"/>
      <c r="N270" s="290"/>
      <c r="O270" s="291"/>
    </row>
    <row r="271" spans="2:16" ht="22.5" thickTop="1" thickBot="1" x14ac:dyDescent="0.3">
      <c r="B271" s="109"/>
      <c r="C271" s="292">
        <f>2019</f>
        <v>2019</v>
      </c>
      <c r="D271" s="293"/>
      <c r="E271" s="294">
        <v>2020</v>
      </c>
      <c r="F271" s="293"/>
      <c r="G271" s="294">
        <v>2021</v>
      </c>
      <c r="H271" s="293"/>
      <c r="I271" s="294">
        <v>2022</v>
      </c>
      <c r="J271" s="293"/>
      <c r="K271" s="294">
        <v>2023</v>
      </c>
      <c r="L271" s="293"/>
      <c r="M271" s="294">
        <v>2024</v>
      </c>
      <c r="N271" s="295"/>
      <c r="O271" s="296"/>
    </row>
    <row r="272" spans="2:16" ht="16.5" thickTop="1" thickBot="1" x14ac:dyDescent="0.3">
      <c r="B272" s="85"/>
      <c r="C272" s="111" t="s">
        <v>69</v>
      </c>
      <c r="D272" s="112" t="str">
        <f>CONCATENATE("dif ",RIGHT(2019,2),"/",RIGHT(2018,2))</f>
        <v>dif 19/18</v>
      </c>
      <c r="E272" s="113" t="s">
        <v>69</v>
      </c>
      <c r="F272" s="112" t="str">
        <f>CONCATENATE("dif ",RIGHT(E271,2),"/",RIGHT(C271,2))</f>
        <v>dif 20/19</v>
      </c>
      <c r="G272" s="113" t="s">
        <v>69</v>
      </c>
      <c r="H272" s="112" t="str">
        <f>CONCATENATE("dif ",RIGHT(G271,2),"/",RIGHT(E271,2))</f>
        <v>dif 21/20</v>
      </c>
      <c r="I272" s="113" t="s">
        <v>69</v>
      </c>
      <c r="J272" s="112" t="str">
        <f>CONCATENATE("dif ",RIGHT(I271,2),"/",RIGHT(G271,2))</f>
        <v>dif 22/21</v>
      </c>
      <c r="K272" s="113" t="s">
        <v>69</v>
      </c>
      <c r="L272" s="112" t="str">
        <f>CONCATENATE("dif ",RIGHT(K271,2),"/",RIGHT(I271,2))</f>
        <v>dif 23/22</v>
      </c>
      <c r="M272" s="113" t="s">
        <v>69</v>
      </c>
      <c r="N272" s="112" t="s">
        <v>314</v>
      </c>
      <c r="O272" s="112" t="s">
        <v>315</v>
      </c>
    </row>
    <row r="273" spans="2:15" x14ac:dyDescent="0.25">
      <c r="B273" s="114" t="s">
        <v>71</v>
      </c>
      <c r="C273" s="184">
        <v>6.0905923344947732</v>
      </c>
      <c r="D273" s="185">
        <v>-2.9858949176298735</v>
      </c>
      <c r="E273" s="184">
        <v>6.1849529780564261</v>
      </c>
      <c r="F273" s="185">
        <f t="shared" ref="F273:J275" si="42">IFERROR(E273-C273,"-")</f>
        <v>9.4360643561652857E-2</v>
      </c>
      <c r="G273" s="184" t="s">
        <v>223</v>
      </c>
      <c r="H273" s="185" t="str">
        <f t="shared" si="42"/>
        <v>-</v>
      </c>
      <c r="I273" s="184">
        <v>8.5487804878048781</v>
      </c>
      <c r="J273" s="185" t="str">
        <f t="shared" si="42"/>
        <v>-</v>
      </c>
      <c r="K273" s="184">
        <v>8.4419354838709673</v>
      </c>
      <c r="L273" s="185">
        <f t="shared" ref="L273:L275" si="43">IFERROR(K273-I273,"-")</f>
        <v>-0.10684500393391083</v>
      </c>
      <c r="M273" s="184">
        <v>5.9621513944223103</v>
      </c>
      <c r="N273" s="185">
        <v>-2.4797840894486569</v>
      </c>
      <c r="O273" s="185">
        <v>-0.12844094007246287</v>
      </c>
    </row>
    <row r="274" spans="2:15" x14ac:dyDescent="0.25">
      <c r="B274" s="114" t="s">
        <v>73</v>
      </c>
      <c r="C274" s="184">
        <v>4.842443729903537</v>
      </c>
      <c r="D274" s="185">
        <v>0.2195989023173297</v>
      </c>
      <c r="E274" s="184">
        <v>5.3005617977528088</v>
      </c>
      <c r="F274" s="185">
        <f t="shared" si="42"/>
        <v>0.45811806784927178</v>
      </c>
      <c r="G274" s="184" t="s">
        <v>223</v>
      </c>
      <c r="H274" s="185" t="str">
        <f t="shared" si="42"/>
        <v>-</v>
      </c>
      <c r="I274" s="184">
        <v>4.2684563758389258</v>
      </c>
      <c r="J274" s="185" t="str">
        <f t="shared" si="42"/>
        <v>-</v>
      </c>
      <c r="K274" s="184">
        <v>6.3348623853211006</v>
      </c>
      <c r="L274" s="185">
        <f t="shared" si="43"/>
        <v>2.0664060094821748</v>
      </c>
      <c r="M274" s="184">
        <v>8.2921052631578949</v>
      </c>
      <c r="N274" s="185">
        <v>1.9572428778367943</v>
      </c>
      <c r="O274" s="185">
        <v>3.4496615332543579</v>
      </c>
    </row>
    <row r="275" spans="2:15" x14ac:dyDescent="0.25">
      <c r="B275" s="114" t="s">
        <v>75</v>
      </c>
      <c r="C275" s="184">
        <v>4.9299363057324843</v>
      </c>
      <c r="D275" s="185">
        <v>0.21816126179575335</v>
      </c>
      <c r="E275" s="184">
        <v>5.9911504424778759</v>
      </c>
      <c r="F275" s="185">
        <f t="shared" si="42"/>
        <v>1.0612141367453916</v>
      </c>
      <c r="G275" s="184" t="s">
        <v>223</v>
      </c>
      <c r="H275" s="185" t="str">
        <f t="shared" si="42"/>
        <v>-</v>
      </c>
      <c r="I275" s="184">
        <v>7</v>
      </c>
      <c r="J275" s="185" t="str">
        <f t="shared" si="42"/>
        <v>-</v>
      </c>
      <c r="K275" s="184">
        <v>7.1617647058823533</v>
      </c>
      <c r="L275" s="185">
        <f t="shared" si="43"/>
        <v>0.16176470588235325</v>
      </c>
      <c r="M275" s="184">
        <v>6.15</v>
      </c>
      <c r="N275" s="185">
        <v>-1.0117647058823529</v>
      </c>
      <c r="O275" s="185">
        <v>1.220063694267516</v>
      </c>
    </row>
    <row r="276" spans="2:15" x14ac:dyDescent="0.25">
      <c r="B276" s="114" t="s">
        <v>77</v>
      </c>
      <c r="C276" s="184">
        <v>6.0522875816993462</v>
      </c>
      <c r="D276" s="185">
        <v>1.8479279086748228</v>
      </c>
      <c r="E276" s="184" t="s">
        <v>223</v>
      </c>
      <c r="F276" s="185" t="str">
        <f>IFERROR(E276-C276,"-")</f>
        <v>-</v>
      </c>
      <c r="G276" s="184" t="s">
        <v>223</v>
      </c>
      <c r="H276" s="185" t="str">
        <f>IFERROR(G276-E276,"-")</f>
        <v>-</v>
      </c>
      <c r="I276" s="184">
        <v>2</v>
      </c>
      <c r="J276" s="185" t="str">
        <f>IFERROR(I276-G276,"-")</f>
        <v>-</v>
      </c>
      <c r="K276" s="184">
        <v>6.010752688172043</v>
      </c>
      <c r="L276" s="185">
        <f>IFERROR(K276-I276,"-")</f>
        <v>4.010752688172043</v>
      </c>
      <c r="M276" s="184">
        <v>9.4021739130434785</v>
      </c>
      <c r="N276" s="185">
        <v>3.3914212248714355</v>
      </c>
      <c r="O276" s="185">
        <v>3.3498863313441323</v>
      </c>
    </row>
    <row r="277" spans="2:15" x14ac:dyDescent="0.25">
      <c r="B277" s="114" t="s">
        <v>79</v>
      </c>
      <c r="C277" s="184">
        <v>3.1904761904761907</v>
      </c>
      <c r="D277" s="185">
        <v>-4.4295238095238094</v>
      </c>
      <c r="E277" s="184" t="s">
        <v>223</v>
      </c>
      <c r="F277" s="185" t="str">
        <f t="shared" ref="F277:J285" si="44">IFERROR(E277-C277,"-")</f>
        <v>-</v>
      </c>
      <c r="G277" s="184" t="s">
        <v>223</v>
      </c>
      <c r="H277" s="185" t="str">
        <f t="shared" si="44"/>
        <v>-</v>
      </c>
      <c r="I277" s="184">
        <v>3.3846153846153846</v>
      </c>
      <c r="J277" s="185" t="str">
        <f t="shared" si="44"/>
        <v>-</v>
      </c>
      <c r="K277" s="184">
        <v>3.6875</v>
      </c>
      <c r="L277" s="185">
        <f t="shared" ref="L277:L285" si="45">IFERROR(K277-I277,"-")</f>
        <v>0.30288461538461542</v>
      </c>
      <c r="M277" s="184">
        <v>7.1363636363636367</v>
      </c>
      <c r="N277" s="185">
        <v>3.4488636363636367</v>
      </c>
      <c r="O277" s="185">
        <v>3.945887445887446</v>
      </c>
    </row>
    <row r="278" spans="2:15" x14ac:dyDescent="0.25">
      <c r="B278" s="114" t="s">
        <v>81</v>
      </c>
      <c r="C278" s="184">
        <v>5.354838709677419</v>
      </c>
      <c r="D278" s="185">
        <v>-2.5682382133995043</v>
      </c>
      <c r="E278" s="184" t="s">
        <v>223</v>
      </c>
      <c r="F278" s="185" t="str">
        <f t="shared" si="44"/>
        <v>-</v>
      </c>
      <c r="G278" s="184" t="s">
        <v>223</v>
      </c>
      <c r="H278" s="185" t="str">
        <f t="shared" si="44"/>
        <v>-</v>
      </c>
      <c r="I278" s="184">
        <v>5</v>
      </c>
      <c r="J278" s="185" t="str">
        <f t="shared" si="44"/>
        <v>-</v>
      </c>
      <c r="K278" s="184">
        <v>4</v>
      </c>
      <c r="L278" s="185">
        <f t="shared" si="45"/>
        <v>-1</v>
      </c>
      <c r="M278" s="184">
        <v>77</v>
      </c>
      <c r="N278" s="185">
        <v>73</v>
      </c>
      <c r="O278" s="185">
        <v>71.645161290322577</v>
      </c>
    </row>
    <row r="279" spans="2:15" x14ac:dyDescent="0.25">
      <c r="B279" s="114" t="s">
        <v>83</v>
      </c>
      <c r="C279" s="184">
        <v>8.9615384615384617</v>
      </c>
      <c r="D279" s="185">
        <v>5.350427350427351</v>
      </c>
      <c r="E279" s="184" t="s">
        <v>223</v>
      </c>
      <c r="F279" s="185" t="str">
        <f t="shared" si="44"/>
        <v>-</v>
      </c>
      <c r="G279" s="184" t="s">
        <v>223</v>
      </c>
      <c r="H279" s="185" t="str">
        <f t="shared" si="44"/>
        <v>-</v>
      </c>
      <c r="I279" s="184">
        <v>3.1</v>
      </c>
      <c r="J279" s="185" t="str">
        <f t="shared" si="44"/>
        <v>-</v>
      </c>
      <c r="K279" s="184">
        <v>8.8148148148148149</v>
      </c>
      <c r="L279" s="185">
        <f t="shared" si="45"/>
        <v>5.7148148148148152</v>
      </c>
      <c r="M279" s="184"/>
      <c r="N279" s="185" t="s">
        <v>223</v>
      </c>
      <c r="O279" s="185" t="s">
        <v>223</v>
      </c>
    </row>
    <row r="280" spans="2:15" x14ac:dyDescent="0.25">
      <c r="B280" s="114" t="s">
        <v>85</v>
      </c>
      <c r="C280" s="184">
        <v>7.2972972972972974</v>
      </c>
      <c r="D280" s="185" t="s">
        <v>223</v>
      </c>
      <c r="E280" s="184" t="s">
        <v>223</v>
      </c>
      <c r="F280" s="185" t="str">
        <f t="shared" si="44"/>
        <v>-</v>
      </c>
      <c r="G280" s="184" t="s">
        <v>223</v>
      </c>
      <c r="H280" s="185" t="str">
        <f t="shared" si="44"/>
        <v>-</v>
      </c>
      <c r="I280" s="184">
        <v>27.857142857142858</v>
      </c>
      <c r="J280" s="185" t="str">
        <f t="shared" si="44"/>
        <v>-</v>
      </c>
      <c r="K280" s="184">
        <v>7.5555555555555554</v>
      </c>
      <c r="L280" s="185">
        <f t="shared" si="45"/>
        <v>-20.301587301587304</v>
      </c>
      <c r="M280" s="184"/>
      <c r="N280" s="185" t="s">
        <v>223</v>
      </c>
      <c r="O280" s="185" t="s">
        <v>223</v>
      </c>
    </row>
    <row r="281" spans="2:15" x14ac:dyDescent="0.25">
      <c r="B281" s="114" t="s">
        <v>87</v>
      </c>
      <c r="C281" s="184">
        <v>9.2222222222222214</v>
      </c>
      <c r="D281" s="185">
        <v>4.2222222222222214</v>
      </c>
      <c r="E281" s="184">
        <v>1.2222222222222223</v>
      </c>
      <c r="F281" s="185">
        <f t="shared" si="44"/>
        <v>-7.9999999999999991</v>
      </c>
      <c r="G281" s="184">
        <v>11.142857142857142</v>
      </c>
      <c r="H281" s="185">
        <f t="shared" si="44"/>
        <v>9.9206349206349209</v>
      </c>
      <c r="I281" s="184">
        <v>2.5555555555555554</v>
      </c>
      <c r="J281" s="185">
        <f t="shared" si="44"/>
        <v>-8.587301587301587</v>
      </c>
      <c r="K281" s="184">
        <v>8</v>
      </c>
      <c r="L281" s="185">
        <f t="shared" si="45"/>
        <v>5.4444444444444446</v>
      </c>
      <c r="M281" s="184">
        <v>8.7659574468085104</v>
      </c>
      <c r="N281" s="185">
        <v>0.76595744680851041</v>
      </c>
      <c r="O281" s="185">
        <v>-0.45626477541371102</v>
      </c>
    </row>
    <row r="282" spans="2:15" x14ac:dyDescent="0.25">
      <c r="B282" s="114" t="s">
        <v>89</v>
      </c>
      <c r="C282" s="184">
        <v>5.0137931034482754</v>
      </c>
      <c r="D282" s="185">
        <v>1.7076706544686835</v>
      </c>
      <c r="E282" s="184">
        <v>3.4324324324324325</v>
      </c>
      <c r="F282" s="185">
        <f t="shared" si="44"/>
        <v>-1.581360671015843</v>
      </c>
      <c r="G282" s="184">
        <v>2.5384615384615383</v>
      </c>
      <c r="H282" s="185">
        <f t="shared" si="44"/>
        <v>-0.89397089397089413</v>
      </c>
      <c r="I282" s="184">
        <v>6.9523809523809526</v>
      </c>
      <c r="J282" s="185">
        <f t="shared" si="44"/>
        <v>4.4139194139194142</v>
      </c>
      <c r="K282" s="184">
        <v>2.9473684210526314</v>
      </c>
      <c r="L282" s="185">
        <f t="shared" si="45"/>
        <v>-4.0050125313283207</v>
      </c>
      <c r="M282" s="184"/>
      <c r="N282" s="185" t="s">
        <v>223</v>
      </c>
      <c r="O282" s="185" t="s">
        <v>223</v>
      </c>
    </row>
    <row r="283" spans="2:15" x14ac:dyDescent="0.25">
      <c r="B283" s="114" t="s">
        <v>91</v>
      </c>
      <c r="C283" s="184">
        <v>5.9968051118210859</v>
      </c>
      <c r="D283" s="185">
        <v>0.44578470365782064</v>
      </c>
      <c r="E283" s="184">
        <v>3.08</v>
      </c>
      <c r="F283" s="185">
        <f t="shared" si="44"/>
        <v>-2.9168051118210858</v>
      </c>
      <c r="G283" s="184">
        <v>3.6551724137931036</v>
      </c>
      <c r="H283" s="185">
        <f t="shared" si="44"/>
        <v>0.57517241379310358</v>
      </c>
      <c r="I283" s="184">
        <v>4.8807339449541285</v>
      </c>
      <c r="J283" s="185">
        <f t="shared" si="44"/>
        <v>1.2255615311610248</v>
      </c>
      <c r="K283" s="184">
        <v>13.5</v>
      </c>
      <c r="L283" s="185">
        <f t="shared" si="45"/>
        <v>8.6192660550458715</v>
      </c>
      <c r="M283" s="184"/>
      <c r="N283" s="185" t="s">
        <v>223</v>
      </c>
      <c r="O283" s="185" t="s">
        <v>223</v>
      </c>
    </row>
    <row r="284" spans="2:15" x14ac:dyDescent="0.25">
      <c r="B284" s="114" t="s">
        <v>93</v>
      </c>
      <c r="C284" s="184">
        <v>5.8951841359773374</v>
      </c>
      <c r="D284" s="185">
        <v>1.616632603943911</v>
      </c>
      <c r="E284" s="184">
        <v>4.5517241379310347</v>
      </c>
      <c r="F284" s="185">
        <f t="shared" si="44"/>
        <v>-1.3434599980463027</v>
      </c>
      <c r="G284" s="184">
        <v>5.7798742138364778</v>
      </c>
      <c r="H284" s="185">
        <f t="shared" si="44"/>
        <v>1.2281500759054431</v>
      </c>
      <c r="I284" s="184">
        <v>7.4068441064638781</v>
      </c>
      <c r="J284" s="185">
        <f t="shared" si="44"/>
        <v>1.6269698926274003</v>
      </c>
      <c r="K284" s="184">
        <v>6.0625</v>
      </c>
      <c r="L284" s="185">
        <f t="shared" si="45"/>
        <v>-1.3443441064638781</v>
      </c>
      <c r="M284" s="184"/>
      <c r="N284" s="185" t="s">
        <v>223</v>
      </c>
      <c r="O284" s="185" t="s">
        <v>223</v>
      </c>
    </row>
    <row r="285" spans="2:15" ht="15.75" x14ac:dyDescent="0.25">
      <c r="B285" s="117" t="s">
        <v>30</v>
      </c>
      <c r="C285" s="186">
        <v>5.5312771503040832</v>
      </c>
      <c r="D285" s="187">
        <v>0.24902840174805707</v>
      </c>
      <c r="E285" s="186">
        <v>5.3841201716738194</v>
      </c>
      <c r="F285" s="187">
        <f t="shared" si="44"/>
        <v>-0.14715697863026378</v>
      </c>
      <c r="G285" s="186">
        <v>4.5702479338842972</v>
      </c>
      <c r="H285" s="187">
        <f t="shared" si="44"/>
        <v>-0.81387223778952222</v>
      </c>
      <c r="I285" s="186">
        <v>6.3081695966907967</v>
      </c>
      <c r="J285" s="187">
        <f t="shared" si="44"/>
        <v>1.7379216628064995</v>
      </c>
      <c r="K285" s="186">
        <v>6.8085106382978724</v>
      </c>
      <c r="L285" s="187">
        <f t="shared" si="45"/>
        <v>0.50034104160707571</v>
      </c>
      <c r="M285" s="186">
        <v>7.2357819905213274</v>
      </c>
      <c r="N285" s="187">
        <v>8.2961477700814967E-2</v>
      </c>
      <c r="O285" s="187">
        <v>1.7967032386639721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O4"/>
    <mergeCell ref="C6:O6"/>
    <mergeCell ref="C7:D7"/>
    <mergeCell ref="E7:F7"/>
    <mergeCell ref="G7:H7"/>
    <mergeCell ref="I7:J7"/>
    <mergeCell ref="K7:L7"/>
    <mergeCell ref="M7:O7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9B90D3-C54D-4F6E-8E2B-1123FB558D7D}">
  <sheetPr>
    <tabColor theme="4" tint="0.79998168889431442"/>
  </sheetPr>
  <dimension ref="A4:P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89"/>
    <col min="14" max="14" width="13.5703125" style="189" bestFit="1" customWidth="1"/>
    <col min="15" max="15" width="11.140625" style="189" customWidth="1"/>
  </cols>
  <sheetData>
    <row r="4" spans="1:16" ht="48.75" customHeight="1" thickBot="1" x14ac:dyDescent="0.3">
      <c r="B4" s="267" t="s">
        <v>287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1" t="s">
        <v>66</v>
      </c>
    </row>
    <row r="5" spans="1:16" ht="10.5" customHeight="1" thickBot="1" x14ac:dyDescent="0.3">
      <c r="B5" s="106"/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39"/>
      <c r="N5" s="39"/>
      <c r="P5" s="1" t="s">
        <v>67</v>
      </c>
    </row>
    <row r="6" spans="1:16" ht="22.5" thickTop="1" thickBot="1" x14ac:dyDescent="0.3">
      <c r="B6" s="108" t="s">
        <v>30</v>
      </c>
      <c r="C6" s="301" t="s">
        <v>132</v>
      </c>
      <c r="D6" s="302"/>
      <c r="E6" s="302"/>
      <c r="F6" s="302"/>
      <c r="G6" s="302"/>
      <c r="H6" s="302"/>
      <c r="I6" s="302"/>
      <c r="J6" s="302"/>
      <c r="K6" s="302"/>
      <c r="L6" s="302"/>
      <c r="M6" s="302"/>
      <c r="N6" s="302"/>
      <c r="O6" s="303"/>
    </row>
    <row r="7" spans="1:16" ht="22.5" thickTop="1" thickBot="1" x14ac:dyDescent="0.3">
      <c r="B7" s="109"/>
      <c r="C7" s="292">
        <v>2019</v>
      </c>
      <c r="D7" s="293"/>
      <c r="E7" s="294" t="s">
        <v>279</v>
      </c>
      <c r="F7" s="293"/>
      <c r="G7" s="294" t="s">
        <v>280</v>
      </c>
      <c r="H7" s="293"/>
      <c r="I7" s="294" t="s">
        <v>281</v>
      </c>
      <c r="J7" s="293"/>
      <c r="K7" s="294">
        <v>2023</v>
      </c>
      <c r="L7" s="293"/>
      <c r="M7" s="294">
        <v>2024</v>
      </c>
      <c r="N7" s="295"/>
      <c r="O7" s="296"/>
    </row>
    <row r="8" spans="1:16" ht="16.5" thickTop="1" thickBot="1" x14ac:dyDescent="0.3">
      <c r="B8" s="85"/>
      <c r="C8" s="111" t="s">
        <v>69</v>
      </c>
      <c r="D8" s="112" t="str">
        <f>CONCATENATE("def ",RIGHT(C7,2),"/",RIGHT(C7-1,2))</f>
        <v>def 19/18</v>
      </c>
      <c r="E8" s="113" t="s">
        <v>69</v>
      </c>
      <c r="F8" s="112" t="str">
        <f>CONCATENATE("def ",RIGHT(E7,2),"/",RIGHT(C7,2))</f>
        <v>def 20/19</v>
      </c>
      <c r="G8" s="113" t="s">
        <v>69</v>
      </c>
      <c r="H8" s="112" t="str">
        <f>CONCATENATE("def ",RIGHT(G7,2),"/",RIGHT(E7,2))</f>
        <v>def 21/20</v>
      </c>
      <c r="I8" s="113" t="s">
        <v>69</v>
      </c>
      <c r="J8" s="112" t="str">
        <f>CONCATENATE("def ",RIGHT(I7,2),"/",RIGHT(G7,2))</f>
        <v>def 22/21</v>
      </c>
      <c r="K8" s="113" t="s">
        <v>69</v>
      </c>
      <c r="L8" s="112" t="str">
        <f>CONCATENATE("def ",RIGHT(K7,2),"/",RIGHT(I7,2))</f>
        <v>def 23/22</v>
      </c>
      <c r="M8" s="113" t="s">
        <v>69</v>
      </c>
      <c r="N8" s="112" t="s">
        <v>316</v>
      </c>
      <c r="O8" s="112" t="s">
        <v>317</v>
      </c>
    </row>
    <row r="9" spans="1:16" x14ac:dyDescent="0.25">
      <c r="A9" s="1" t="s">
        <v>70</v>
      </c>
      <c r="B9" s="114" t="s">
        <v>71</v>
      </c>
      <c r="C9" s="184">
        <v>6.6107026143790852</v>
      </c>
      <c r="D9" s="185">
        <v>-1.5317068939947669</v>
      </c>
      <c r="E9" s="184">
        <v>6.4893508611026194</v>
      </c>
      <c r="F9" s="185">
        <f t="shared" ref="F9:J21" si="0">IFERROR(E9-C9,"-")</f>
        <v>-0.12135175327646586</v>
      </c>
      <c r="G9" s="184">
        <v>10.78780284043442</v>
      </c>
      <c r="H9" s="185">
        <f t="shared" si="0"/>
        <v>4.2984519793318006</v>
      </c>
      <c r="I9" s="184">
        <v>7.1439975747776883</v>
      </c>
      <c r="J9" s="185">
        <f t="shared" si="0"/>
        <v>-3.6438052656567317</v>
      </c>
      <c r="K9" s="184">
        <v>6.6944336100741069</v>
      </c>
      <c r="L9" s="185">
        <f t="shared" ref="L9:L21" si="1">IFERROR(K9-I9,"-")</f>
        <v>-0.4495639647035814</v>
      </c>
      <c r="M9" s="184">
        <v>5.6493276939587149</v>
      </c>
      <c r="N9" s="185">
        <v>-1.0451059161153919</v>
      </c>
      <c r="O9" s="185">
        <v>-0.96137492042037032</v>
      </c>
    </row>
    <row r="10" spans="1:16" x14ac:dyDescent="0.25">
      <c r="A10" s="1" t="s">
        <v>72</v>
      </c>
      <c r="B10" s="114" t="s">
        <v>73</v>
      </c>
      <c r="C10" s="184">
        <v>6.3015245623941274</v>
      </c>
      <c r="D10" s="185">
        <v>-1.7891264410322067</v>
      </c>
      <c r="E10" s="184">
        <v>5.4963622357271245</v>
      </c>
      <c r="F10" s="185">
        <f t="shared" si="0"/>
        <v>-0.80516232666700294</v>
      </c>
      <c r="G10" s="184">
        <v>8.326898326898327</v>
      </c>
      <c r="H10" s="185">
        <f t="shared" si="0"/>
        <v>2.8305360911712025</v>
      </c>
      <c r="I10" s="184">
        <v>5.433778974704242</v>
      </c>
      <c r="J10" s="185">
        <f t="shared" si="0"/>
        <v>-2.893119352194085</v>
      </c>
      <c r="K10" s="184">
        <v>6.3448800913589647</v>
      </c>
      <c r="L10" s="185">
        <f t="shared" si="1"/>
        <v>0.91110111665472271</v>
      </c>
      <c r="M10" s="184">
        <v>5.967058630720695</v>
      </c>
      <c r="N10" s="185">
        <v>-0.37782146063826971</v>
      </c>
      <c r="O10" s="185">
        <v>-0.33446593167343242</v>
      </c>
    </row>
    <row r="11" spans="1:16" x14ac:dyDescent="0.25">
      <c r="A11" s="1" t="s">
        <v>74</v>
      </c>
      <c r="B11" s="114" t="s">
        <v>75</v>
      </c>
      <c r="C11" s="184">
        <v>6.0477536027126311</v>
      </c>
      <c r="D11" s="185">
        <v>0.12377347325304999</v>
      </c>
      <c r="E11" s="184">
        <v>7.823050058207218</v>
      </c>
      <c r="F11" s="185">
        <f t="shared" si="0"/>
        <v>1.7752964554945869</v>
      </c>
      <c r="G11" s="184">
        <v>6.4167224080267555</v>
      </c>
      <c r="H11" s="185">
        <f t="shared" si="0"/>
        <v>-1.4063276501804625</v>
      </c>
      <c r="I11" s="184">
        <v>6.3085224128389594</v>
      </c>
      <c r="J11" s="185">
        <f t="shared" si="0"/>
        <v>-0.10819999518779611</v>
      </c>
      <c r="K11" s="184">
        <v>6.6754663196380992</v>
      </c>
      <c r="L11" s="185">
        <f t="shared" si="1"/>
        <v>0.3669439067991398</v>
      </c>
      <c r="M11" s="184">
        <v>6.3053628992869006</v>
      </c>
      <c r="N11" s="185">
        <v>-0.37010342035119859</v>
      </c>
      <c r="O11" s="185">
        <v>0.25760929657426956</v>
      </c>
    </row>
    <row r="12" spans="1:16" x14ac:dyDescent="0.25">
      <c r="A12" s="1" t="s">
        <v>76</v>
      </c>
      <c r="B12" s="114" t="s">
        <v>77</v>
      </c>
      <c r="C12" s="184">
        <v>6.7509713562844489</v>
      </c>
      <c r="D12" s="185">
        <v>0.33917417940565375</v>
      </c>
      <c r="E12" s="184" t="s">
        <v>223</v>
      </c>
      <c r="F12" s="185" t="str">
        <f t="shared" si="0"/>
        <v>-</v>
      </c>
      <c r="G12" s="184">
        <v>7.1521080187379447</v>
      </c>
      <c r="H12" s="185" t="str">
        <f t="shared" si="0"/>
        <v>-</v>
      </c>
      <c r="I12" s="184">
        <v>5.8118570448830296</v>
      </c>
      <c r="J12" s="185">
        <f t="shared" si="0"/>
        <v>-1.3402509738549151</v>
      </c>
      <c r="K12" s="184">
        <v>6.111035131207796</v>
      </c>
      <c r="L12" s="185">
        <f t="shared" si="1"/>
        <v>0.29917808632476639</v>
      </c>
      <c r="M12" s="184">
        <v>6.8823199146594805</v>
      </c>
      <c r="N12" s="185">
        <v>0.7712847834516845</v>
      </c>
      <c r="O12" s="185">
        <v>0.13134855837503157</v>
      </c>
    </row>
    <row r="13" spans="1:16" x14ac:dyDescent="0.25">
      <c r="A13" s="1" t="s">
        <v>78</v>
      </c>
      <c r="B13" s="114" t="s">
        <v>79</v>
      </c>
      <c r="C13" s="184">
        <v>5.2298334269137188</v>
      </c>
      <c r="D13" s="185">
        <v>-0.49729673513541872</v>
      </c>
      <c r="E13" s="184" t="s">
        <v>223</v>
      </c>
      <c r="F13" s="185" t="str">
        <f t="shared" si="0"/>
        <v>-</v>
      </c>
      <c r="G13" s="184">
        <v>8.0949849780448346</v>
      </c>
      <c r="H13" s="185" t="str">
        <f t="shared" si="0"/>
        <v>-</v>
      </c>
      <c r="I13" s="184">
        <v>5.3957282471626735</v>
      </c>
      <c r="J13" s="185">
        <f t="shared" si="0"/>
        <v>-2.6992567308821611</v>
      </c>
      <c r="K13" s="184">
        <v>5.4464900662251656</v>
      </c>
      <c r="L13" s="185">
        <f t="shared" si="1"/>
        <v>5.0761819062492108E-2</v>
      </c>
      <c r="M13" s="184">
        <v>5.6039879642520321</v>
      </c>
      <c r="N13" s="185">
        <v>0.15749789802686642</v>
      </c>
      <c r="O13" s="185">
        <v>0.37415453733831328</v>
      </c>
    </row>
    <row r="14" spans="1:16" x14ac:dyDescent="0.25">
      <c r="A14" s="1" t="s">
        <v>80</v>
      </c>
      <c r="B14" s="114" t="s">
        <v>81</v>
      </c>
      <c r="C14" s="184">
        <v>5.4415117502630652</v>
      </c>
      <c r="D14" s="185">
        <v>-0.13206552126477344</v>
      </c>
      <c r="E14" s="184" t="s">
        <v>223</v>
      </c>
      <c r="F14" s="185" t="str">
        <f t="shared" si="0"/>
        <v>-</v>
      </c>
      <c r="G14" s="184">
        <v>4.2604482132041186</v>
      </c>
      <c r="H14" s="185" t="str">
        <f t="shared" si="0"/>
        <v>-</v>
      </c>
      <c r="I14" s="184">
        <v>4.8837811900191941</v>
      </c>
      <c r="J14" s="185">
        <f t="shared" si="0"/>
        <v>0.62333297681507549</v>
      </c>
      <c r="K14" s="184">
        <v>4.1083433775277891</v>
      </c>
      <c r="L14" s="185">
        <f t="shared" si="1"/>
        <v>-0.77543781249140498</v>
      </c>
      <c r="M14" s="184">
        <v>4.8911242603550296</v>
      </c>
      <c r="N14" s="185">
        <v>0.78278088282724045</v>
      </c>
      <c r="O14" s="185">
        <v>-0.55038748990803565</v>
      </c>
    </row>
    <row r="15" spans="1:16" x14ac:dyDescent="0.25">
      <c r="A15" s="1" t="s">
        <v>82</v>
      </c>
      <c r="B15" s="114" t="s">
        <v>83</v>
      </c>
      <c r="C15" s="184">
        <v>6.1753995082974802</v>
      </c>
      <c r="D15" s="185">
        <v>-0.23672836720996226</v>
      </c>
      <c r="E15" s="184" t="s">
        <v>223</v>
      </c>
      <c r="F15" s="185" t="str">
        <f t="shared" si="0"/>
        <v>-</v>
      </c>
      <c r="G15" s="184">
        <v>2.7734342160571668</v>
      </c>
      <c r="H15" s="185" t="str">
        <f t="shared" si="0"/>
        <v>-</v>
      </c>
      <c r="I15" s="184">
        <v>5.606170672978819</v>
      </c>
      <c r="J15" s="185">
        <f t="shared" si="0"/>
        <v>2.8327364569216522</v>
      </c>
      <c r="K15" s="184">
        <v>5.7056444673894342</v>
      </c>
      <c r="L15" s="185">
        <f t="shared" si="1"/>
        <v>9.9473794410615213E-2</v>
      </c>
      <c r="M15" s="184">
        <v>5.9049370994540711</v>
      </c>
      <c r="N15" s="185">
        <v>0.19929263206463688</v>
      </c>
      <c r="O15" s="185">
        <v>-0.27046240884340911</v>
      </c>
    </row>
    <row r="16" spans="1:16" x14ac:dyDescent="0.25">
      <c r="A16" s="1" t="s">
        <v>84</v>
      </c>
      <c r="B16" s="114" t="s">
        <v>85</v>
      </c>
      <c r="C16" s="184">
        <v>6.5231916068470461</v>
      </c>
      <c r="D16" s="185">
        <v>-0.18073798475335501</v>
      </c>
      <c r="E16" s="184">
        <v>3.9101733232856066</v>
      </c>
      <c r="F16" s="185">
        <f t="shared" si="0"/>
        <v>-2.6130182835614395</v>
      </c>
      <c r="G16" s="184">
        <v>5.0702761402420107</v>
      </c>
      <c r="H16" s="185">
        <f t="shared" si="0"/>
        <v>1.160102816956404</v>
      </c>
      <c r="I16" s="184">
        <v>8.4148579849946401</v>
      </c>
      <c r="J16" s="185">
        <f t="shared" si="0"/>
        <v>3.3445818447526294</v>
      </c>
      <c r="K16" s="184">
        <v>6.3387567424175435</v>
      </c>
      <c r="L16" s="185">
        <f t="shared" si="1"/>
        <v>-2.0761012425770966</v>
      </c>
      <c r="M16" s="184">
        <v>6.7142914171656685</v>
      </c>
      <c r="N16" s="185">
        <v>0.37553467474812496</v>
      </c>
      <c r="O16" s="185">
        <v>0.19109981031862233</v>
      </c>
    </row>
    <row r="17" spans="1:16" x14ac:dyDescent="0.25">
      <c r="A17" s="1" t="s">
        <v>86</v>
      </c>
      <c r="B17" s="114" t="s">
        <v>87</v>
      </c>
      <c r="C17" s="184">
        <v>5.6485558811218084</v>
      </c>
      <c r="D17" s="185">
        <v>-0.12427527346270573</v>
      </c>
      <c r="E17" s="184">
        <v>3.3972097498396407</v>
      </c>
      <c r="F17" s="185">
        <f t="shared" si="0"/>
        <v>-2.2513461312821677</v>
      </c>
      <c r="G17" s="184">
        <v>5.638995215311005</v>
      </c>
      <c r="H17" s="185">
        <f t="shared" si="0"/>
        <v>2.2417854654713643</v>
      </c>
      <c r="I17" s="184">
        <v>6.9209328254204214</v>
      </c>
      <c r="J17" s="185">
        <f t="shared" si="0"/>
        <v>1.2819376101094164</v>
      </c>
      <c r="K17" s="184">
        <v>4.0842182350787262</v>
      </c>
      <c r="L17" s="185">
        <f t="shared" si="1"/>
        <v>-2.8367145903416953</v>
      </c>
      <c r="M17" s="184">
        <v>4.7806432748538015</v>
      </c>
      <c r="N17" s="185">
        <v>0.69642503977507531</v>
      </c>
      <c r="O17" s="185">
        <v>-0.86791260626800693</v>
      </c>
    </row>
    <row r="18" spans="1:16" x14ac:dyDescent="0.25">
      <c r="A18" s="1" t="s">
        <v>88</v>
      </c>
      <c r="B18" s="114" t="s">
        <v>89</v>
      </c>
      <c r="C18" s="184">
        <v>5.6187209390959678</v>
      </c>
      <c r="D18" s="185">
        <v>-1.1721525941504467</v>
      </c>
      <c r="E18" s="184">
        <v>3.4566877591097533</v>
      </c>
      <c r="F18" s="185">
        <f t="shared" si="0"/>
        <v>-2.1620331799862145</v>
      </c>
      <c r="G18" s="184">
        <v>5.4538399590013906</v>
      </c>
      <c r="H18" s="185">
        <f t="shared" si="0"/>
        <v>1.9971521998916373</v>
      </c>
      <c r="I18" s="184">
        <v>6.51228260133992</v>
      </c>
      <c r="J18" s="185">
        <f t="shared" si="0"/>
        <v>1.0584426423385294</v>
      </c>
      <c r="K18" s="184">
        <v>5.9405797936718345</v>
      </c>
      <c r="L18" s="185">
        <f t="shared" si="1"/>
        <v>-0.57170280766808546</v>
      </c>
      <c r="M18" s="184"/>
      <c r="N18" s="185" t="s">
        <v>223</v>
      </c>
      <c r="O18" s="185" t="s">
        <v>223</v>
      </c>
    </row>
    <row r="19" spans="1:16" x14ac:dyDescent="0.25">
      <c r="A19" s="1" t="s">
        <v>90</v>
      </c>
      <c r="B19" s="114" t="s">
        <v>91</v>
      </c>
      <c r="C19" s="184">
        <v>6.6770270270270267</v>
      </c>
      <c r="D19" s="185">
        <v>0.24487885130104026</v>
      </c>
      <c r="E19" s="184">
        <v>4.9024390243902438</v>
      </c>
      <c r="F19" s="185">
        <f t="shared" si="0"/>
        <v>-1.7745880026367828</v>
      </c>
      <c r="G19" s="184">
        <v>6.2151449722393588</v>
      </c>
      <c r="H19" s="185">
        <f t="shared" si="0"/>
        <v>1.312705947849115</v>
      </c>
      <c r="I19" s="184">
        <v>6.6308302557789629</v>
      </c>
      <c r="J19" s="185">
        <f t="shared" si="0"/>
        <v>0.4156852835396041</v>
      </c>
      <c r="K19" s="184">
        <v>5.6851358980562949</v>
      </c>
      <c r="L19" s="185">
        <f t="shared" si="1"/>
        <v>-0.94569435772266797</v>
      </c>
      <c r="M19" s="184"/>
      <c r="N19" s="185" t="s">
        <v>223</v>
      </c>
      <c r="O19" s="185" t="s">
        <v>223</v>
      </c>
    </row>
    <row r="20" spans="1:16" x14ac:dyDescent="0.25">
      <c r="A20" s="1" t="s">
        <v>92</v>
      </c>
      <c r="B20" s="114" t="s">
        <v>93</v>
      </c>
      <c r="C20" s="184">
        <v>6.1110180532291087</v>
      </c>
      <c r="D20" s="185">
        <v>-0.15374868868210267</v>
      </c>
      <c r="E20" s="184">
        <v>7.5859700760363014</v>
      </c>
      <c r="F20" s="185">
        <f t="shared" si="0"/>
        <v>1.4749520228071926</v>
      </c>
      <c r="G20" s="184">
        <v>6.0851153481512696</v>
      </c>
      <c r="H20" s="185">
        <f t="shared" si="0"/>
        <v>-1.5008547278850317</v>
      </c>
      <c r="I20" s="184">
        <v>6.5736137667304018</v>
      </c>
      <c r="J20" s="185">
        <f t="shared" si="0"/>
        <v>0.48849841857913212</v>
      </c>
      <c r="K20" s="184">
        <v>5.73503041946846</v>
      </c>
      <c r="L20" s="185">
        <f t="shared" si="1"/>
        <v>-0.83858334726194173</v>
      </c>
      <c r="M20" s="184"/>
      <c r="N20" s="185" t="s">
        <v>223</v>
      </c>
      <c r="O20" s="185" t="s">
        <v>223</v>
      </c>
    </row>
    <row r="21" spans="1:16" ht="15.75" x14ac:dyDescent="0.25">
      <c r="A21" s="1" t="s">
        <v>0</v>
      </c>
      <c r="B21" s="117" t="s">
        <v>30</v>
      </c>
      <c r="C21" s="186">
        <v>6.0858480521564111</v>
      </c>
      <c r="D21" s="187">
        <v>-0.39251636657226552</v>
      </c>
      <c r="E21" s="186">
        <v>5.3491945835517871</v>
      </c>
      <c r="F21" s="187">
        <f t="shared" si="0"/>
        <v>-0.736653468604624</v>
      </c>
      <c r="G21" s="186">
        <v>5.9650944469731453</v>
      </c>
      <c r="H21" s="187">
        <f t="shared" si="0"/>
        <v>0.61589986342135816</v>
      </c>
      <c r="I21" s="186">
        <v>6.2993357337968714</v>
      </c>
      <c r="J21" s="187">
        <f t="shared" si="0"/>
        <v>0.33424128682372611</v>
      </c>
      <c r="K21" s="186">
        <v>5.7549280737556785</v>
      </c>
      <c r="L21" s="187">
        <f t="shared" si="1"/>
        <v>-0.5444076600411929</v>
      </c>
      <c r="M21" s="186">
        <v>5.911445094593903</v>
      </c>
      <c r="N21" s="187">
        <v>0.17183246332096402</v>
      </c>
      <c r="O21" s="187">
        <v>-0.17604923680004347</v>
      </c>
    </row>
    <row r="22" spans="1:16" ht="6" customHeight="1" x14ac:dyDescent="0.25"/>
    <row r="23" spans="1:16" x14ac:dyDescent="0.25">
      <c r="B23" s="105" t="s">
        <v>55</v>
      </c>
      <c r="C23" s="190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</row>
    <row r="24" spans="1:16" x14ac:dyDescent="0.25">
      <c r="N24" s="191"/>
    </row>
    <row r="26" spans="1:16" ht="48.75" customHeight="1" thickBot="1" x14ac:dyDescent="0.3">
      <c r="B26" s="267" t="s">
        <v>299</v>
      </c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267"/>
      <c r="P26" s="1" t="s">
        <v>94</v>
      </c>
    </row>
    <row r="27" spans="1:16" ht="10.5" customHeight="1" thickBot="1" x14ac:dyDescent="0.3">
      <c r="B27" s="106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39"/>
      <c r="N27" s="39"/>
      <c r="P27" s="1" t="s">
        <v>95</v>
      </c>
    </row>
    <row r="28" spans="1:16" ht="22.5" thickTop="1" thickBot="1" x14ac:dyDescent="0.3">
      <c r="B28" s="121" t="s">
        <v>96</v>
      </c>
      <c r="C28" s="301" t="s">
        <v>137</v>
      </c>
      <c r="D28" s="302"/>
      <c r="E28" s="302"/>
      <c r="F28" s="302"/>
      <c r="G28" s="302"/>
      <c r="H28" s="302"/>
      <c r="I28" s="302"/>
      <c r="J28" s="302"/>
      <c r="K28" s="302"/>
      <c r="L28" s="302"/>
      <c r="M28" s="302"/>
      <c r="N28" s="302"/>
      <c r="O28" s="303"/>
    </row>
    <row r="29" spans="1:16" ht="22.5" thickTop="1" thickBot="1" x14ac:dyDescent="0.3">
      <c r="B29" s="109"/>
      <c r="C29" s="292">
        <v>2019</v>
      </c>
      <c r="D29" s="293"/>
      <c r="E29" s="294" t="s">
        <v>279</v>
      </c>
      <c r="F29" s="293"/>
      <c r="G29" s="294" t="s">
        <v>280</v>
      </c>
      <c r="H29" s="293"/>
      <c r="I29" s="294" t="s">
        <v>281</v>
      </c>
      <c r="J29" s="293"/>
      <c r="K29" s="294">
        <v>2023</v>
      </c>
      <c r="L29" s="293"/>
      <c r="M29" s="294">
        <v>2024</v>
      </c>
      <c r="N29" s="295"/>
      <c r="O29" s="296"/>
    </row>
    <row r="30" spans="1:16" ht="16.5" thickTop="1" thickBot="1" x14ac:dyDescent="0.3">
      <c r="B30" s="85"/>
      <c r="C30" s="111" t="s">
        <v>69</v>
      </c>
      <c r="D30" s="112" t="str">
        <f>CONCATENATE("def ",RIGHT(C29,2),"/",RIGHT(C29-1,2))</f>
        <v>def 19/18</v>
      </c>
      <c r="E30" s="113" t="s">
        <v>69</v>
      </c>
      <c r="F30" s="112" t="str">
        <f>CONCATENATE("def ",RIGHT(E29,2),"/",RIGHT(C29,2))</f>
        <v>def 20/19</v>
      </c>
      <c r="G30" s="113" t="s">
        <v>69</v>
      </c>
      <c r="H30" s="112" t="str">
        <f>CONCATENATE("def ",RIGHT(G29,2),"/",RIGHT(E29,2))</f>
        <v>def 21/20</v>
      </c>
      <c r="I30" s="113" t="s">
        <v>69</v>
      </c>
      <c r="J30" s="112" t="str">
        <f>CONCATENATE("def ",RIGHT(I29,2),"/",RIGHT(G29,2))</f>
        <v>def 22/21</v>
      </c>
      <c r="K30" s="113" t="s">
        <v>69</v>
      </c>
      <c r="L30" s="112" t="str">
        <f>CONCATENATE("def ",RIGHT(K29,2),"/",RIGHT(I29,2))</f>
        <v>def 23/22</v>
      </c>
      <c r="M30" s="113" t="s">
        <v>69</v>
      </c>
      <c r="N30" s="112" t="s">
        <v>316</v>
      </c>
      <c r="O30" s="112" t="s">
        <v>317</v>
      </c>
    </row>
    <row r="31" spans="1:16" x14ac:dyDescent="0.25">
      <c r="B31" s="114" t="s">
        <v>71</v>
      </c>
      <c r="C31" s="184">
        <v>6.5328444536252839</v>
      </c>
      <c r="D31" s="185">
        <v>-1.5324299832870274</v>
      </c>
      <c r="E31" s="184">
        <v>6.4900515843773032</v>
      </c>
      <c r="F31" s="185">
        <f t="shared" ref="F31:J43" si="2">IFERROR(E31-C31,"-")</f>
        <v>-4.2792869247980647E-2</v>
      </c>
      <c r="G31" s="184">
        <v>10.781739130434783</v>
      </c>
      <c r="H31" s="185">
        <f t="shared" si="2"/>
        <v>4.2916875460574797</v>
      </c>
      <c r="I31" s="184">
        <v>7.0059634243307709</v>
      </c>
      <c r="J31" s="185">
        <f t="shared" si="2"/>
        <v>-3.775775706104012</v>
      </c>
      <c r="K31" s="184">
        <v>6.62392623983507</v>
      </c>
      <c r="L31" s="185">
        <f t="shared" ref="L31:L43" si="3">IFERROR(K31-I31,"-")</f>
        <v>-0.3820371844957009</v>
      </c>
      <c r="M31" s="184">
        <v>5.7470627171934465</v>
      </c>
      <c r="N31" s="185">
        <v>-0.87686352264162348</v>
      </c>
      <c r="O31" s="185">
        <v>-0.78578173643183735</v>
      </c>
    </row>
    <row r="32" spans="1:16" x14ac:dyDescent="0.25">
      <c r="B32" s="114" t="s">
        <v>73</v>
      </c>
      <c r="C32" s="184">
        <v>6.2373718192176222</v>
      </c>
      <c r="D32" s="185">
        <v>-1.7978338769849094</v>
      </c>
      <c r="E32" s="184">
        <v>5.5330749581608387</v>
      </c>
      <c r="F32" s="185">
        <f t="shared" si="2"/>
        <v>-0.70429686105678346</v>
      </c>
      <c r="G32" s="184">
        <v>8.2687165775401077</v>
      </c>
      <c r="H32" s="185">
        <f t="shared" si="2"/>
        <v>2.735641619379269</v>
      </c>
      <c r="I32" s="184">
        <v>5.3090469960752742</v>
      </c>
      <c r="J32" s="185">
        <f t="shared" si="2"/>
        <v>-2.9596695814648335</v>
      </c>
      <c r="K32" s="184">
        <v>6.3307474518686293</v>
      </c>
      <c r="L32" s="185">
        <f t="shared" si="3"/>
        <v>1.0217004557933551</v>
      </c>
      <c r="M32" s="184">
        <v>6.0842718259697754</v>
      </c>
      <c r="N32" s="185">
        <v>-0.24647562589885386</v>
      </c>
      <c r="O32" s="185">
        <v>-0.15309999324784673</v>
      </c>
    </row>
    <row r="33" spans="2:16" x14ac:dyDescent="0.25">
      <c r="B33" s="114" t="s">
        <v>75</v>
      </c>
      <c r="C33" s="184">
        <v>5.9864710365853657</v>
      </c>
      <c r="D33" s="185">
        <v>9.3810066185610275E-2</v>
      </c>
      <c r="E33" s="184">
        <v>7.8179621425694723</v>
      </c>
      <c r="F33" s="185">
        <f t="shared" si="2"/>
        <v>1.8314911059841066</v>
      </c>
      <c r="G33" s="184">
        <v>6.3125641903457721</v>
      </c>
      <c r="H33" s="185">
        <f t="shared" si="2"/>
        <v>-1.5053979522237002</v>
      </c>
      <c r="I33" s="184">
        <v>6.2285045817898226</v>
      </c>
      <c r="J33" s="185">
        <f t="shared" si="2"/>
        <v>-8.4059608555949517E-2</v>
      </c>
      <c r="K33" s="184">
        <v>6.7041655784800209</v>
      </c>
      <c r="L33" s="185">
        <f t="shared" si="3"/>
        <v>0.47566099669019835</v>
      </c>
      <c r="M33" s="184">
        <v>6.5040378058264041</v>
      </c>
      <c r="N33" s="185">
        <v>-0.20012777265361681</v>
      </c>
      <c r="O33" s="185">
        <v>0.51756676924103839</v>
      </c>
    </row>
    <row r="34" spans="2:16" x14ac:dyDescent="0.25">
      <c r="B34" s="114" t="s">
        <v>77</v>
      </c>
      <c r="C34" s="184">
        <v>6.7435571687840294</v>
      </c>
      <c r="D34" s="185">
        <v>0.36516807729837897</v>
      </c>
      <c r="E34" s="184" t="s">
        <v>223</v>
      </c>
      <c r="F34" s="185" t="str">
        <f t="shared" si="2"/>
        <v>-</v>
      </c>
      <c r="G34" s="184">
        <v>7.0400112707805018</v>
      </c>
      <c r="H34" s="185" t="str">
        <f t="shared" si="2"/>
        <v>-</v>
      </c>
      <c r="I34" s="184">
        <v>5.7304454434000816</v>
      </c>
      <c r="J34" s="185">
        <f t="shared" si="2"/>
        <v>-1.3095658273804203</v>
      </c>
      <c r="K34" s="184">
        <v>6.052169855342977</v>
      </c>
      <c r="L34" s="185">
        <f t="shared" si="3"/>
        <v>0.32172441194289547</v>
      </c>
      <c r="M34" s="184">
        <v>6.9441348108320762</v>
      </c>
      <c r="N34" s="185">
        <v>0.89196495548909915</v>
      </c>
      <c r="O34" s="185">
        <v>0.20057764204804673</v>
      </c>
    </row>
    <row r="35" spans="2:16" x14ac:dyDescent="0.25">
      <c r="B35" s="114" t="s">
        <v>79</v>
      </c>
      <c r="C35" s="184">
        <v>5.2305953278070838</v>
      </c>
      <c r="D35" s="185">
        <v>-0.55277093768600061</v>
      </c>
      <c r="E35" s="184" t="s">
        <v>223</v>
      </c>
      <c r="F35" s="185" t="str">
        <f t="shared" si="2"/>
        <v>-</v>
      </c>
      <c r="G35" s="184">
        <v>8.1148775894538598</v>
      </c>
      <c r="H35" s="185" t="str">
        <f t="shared" si="2"/>
        <v>-</v>
      </c>
      <c r="I35" s="184">
        <v>5.3908008213552359</v>
      </c>
      <c r="J35" s="185">
        <f t="shared" si="2"/>
        <v>-2.724076768098624</v>
      </c>
      <c r="K35" s="184">
        <v>5.4883446444378876</v>
      </c>
      <c r="L35" s="185">
        <f t="shared" si="3"/>
        <v>9.7543823082651748E-2</v>
      </c>
      <c r="M35" s="184">
        <v>5.520277979462711</v>
      </c>
      <c r="N35" s="185">
        <v>3.1933335024823428E-2</v>
      </c>
      <c r="O35" s="185">
        <v>0.28968265165562723</v>
      </c>
    </row>
    <row r="36" spans="2:16" x14ac:dyDescent="0.25">
      <c r="B36" s="114" t="s">
        <v>81</v>
      </c>
      <c r="C36" s="184">
        <v>5.4563115408498177</v>
      </c>
      <c r="D36" s="185">
        <v>-0.13570421282007139</v>
      </c>
      <c r="E36" s="184" t="s">
        <v>223</v>
      </c>
      <c r="F36" s="185" t="str">
        <f t="shared" si="2"/>
        <v>-</v>
      </c>
      <c r="G36" s="184">
        <v>4.1833899351651747</v>
      </c>
      <c r="H36" s="185" t="str">
        <f t="shared" si="2"/>
        <v>-</v>
      </c>
      <c r="I36" s="184">
        <v>4.8459616153538585</v>
      </c>
      <c r="J36" s="185">
        <f t="shared" si="2"/>
        <v>0.66257168018868384</v>
      </c>
      <c r="K36" s="184">
        <v>4.0088215024121299</v>
      </c>
      <c r="L36" s="185">
        <f t="shared" si="3"/>
        <v>-0.83714011294172863</v>
      </c>
      <c r="M36" s="184">
        <v>4.7706911430140426</v>
      </c>
      <c r="N36" s="185">
        <v>0.76186964060191276</v>
      </c>
      <c r="O36" s="185">
        <v>-0.68562039783577511</v>
      </c>
    </row>
    <row r="37" spans="2:16" x14ac:dyDescent="0.25">
      <c r="B37" s="114" t="s">
        <v>83</v>
      </c>
      <c r="C37" s="184">
        <v>6.2362303994957058</v>
      </c>
      <c r="D37" s="185">
        <v>-0.18926870083845593</v>
      </c>
      <c r="E37" s="184" t="s">
        <v>223</v>
      </c>
      <c r="F37" s="185" t="str">
        <f t="shared" si="2"/>
        <v>-</v>
      </c>
      <c r="G37" s="184">
        <v>2.4581344902386117</v>
      </c>
      <c r="H37" s="185" t="str">
        <f t="shared" si="2"/>
        <v>-</v>
      </c>
      <c r="I37" s="184">
        <v>5.5404870239298951</v>
      </c>
      <c r="J37" s="185">
        <f t="shared" si="2"/>
        <v>3.0823525336912834</v>
      </c>
      <c r="K37" s="184">
        <v>5.6409070698088035</v>
      </c>
      <c r="L37" s="185">
        <f t="shared" si="3"/>
        <v>0.1004200458789084</v>
      </c>
      <c r="M37" s="184">
        <v>5.9238321927997619</v>
      </c>
      <c r="N37" s="185">
        <v>0.2829251229909584</v>
      </c>
      <c r="O37" s="185">
        <v>-0.31239820669594387</v>
      </c>
    </row>
    <row r="38" spans="2:16" x14ac:dyDescent="0.25">
      <c r="B38" s="114" t="s">
        <v>85</v>
      </c>
      <c r="C38" s="184">
        <v>6.5318985395849349</v>
      </c>
      <c r="D38" s="185">
        <v>-0.26067649990953612</v>
      </c>
      <c r="E38" s="184">
        <v>3.8994387987259214</v>
      </c>
      <c r="F38" s="185">
        <f t="shared" si="2"/>
        <v>-2.6324597408590136</v>
      </c>
      <c r="G38" s="184">
        <v>5.0060060060060056</v>
      </c>
      <c r="H38" s="185">
        <f t="shared" si="2"/>
        <v>1.1065672072800843</v>
      </c>
      <c r="I38" s="184">
        <v>8.4287738188000283</v>
      </c>
      <c r="J38" s="185">
        <f t="shared" si="2"/>
        <v>3.4227678127940226</v>
      </c>
      <c r="K38" s="184">
        <v>6.2301963439404195</v>
      </c>
      <c r="L38" s="185">
        <f t="shared" si="3"/>
        <v>-2.1985774748596087</v>
      </c>
      <c r="M38" s="184">
        <v>6.8219171814230153</v>
      </c>
      <c r="N38" s="185">
        <v>0.59172083748259574</v>
      </c>
      <c r="O38" s="185">
        <v>0.29001864183808035</v>
      </c>
    </row>
    <row r="39" spans="2:16" x14ac:dyDescent="0.25">
      <c r="B39" s="114" t="s">
        <v>87</v>
      </c>
      <c r="C39" s="184">
        <v>5.6228907448440433</v>
      </c>
      <c r="D39" s="185">
        <v>-0.14911849303124569</v>
      </c>
      <c r="E39" s="184">
        <v>3.3909120206252013</v>
      </c>
      <c r="F39" s="185">
        <f t="shared" si="2"/>
        <v>-2.231978724218842</v>
      </c>
      <c r="G39" s="184">
        <v>5.3024403253767165</v>
      </c>
      <c r="H39" s="185">
        <f t="shared" si="2"/>
        <v>1.9115283047515153</v>
      </c>
      <c r="I39" s="184">
        <v>6.9837580237307915</v>
      </c>
      <c r="J39" s="185">
        <f t="shared" si="2"/>
        <v>1.681317698354075</v>
      </c>
      <c r="K39" s="184">
        <v>4.0259542951193268</v>
      </c>
      <c r="L39" s="185">
        <f t="shared" si="3"/>
        <v>-2.9578037286114647</v>
      </c>
      <c r="M39" s="184">
        <v>4.5044354552551278</v>
      </c>
      <c r="N39" s="185">
        <v>0.478481160135801</v>
      </c>
      <c r="O39" s="185">
        <v>-1.1184552895889155</v>
      </c>
    </row>
    <row r="40" spans="2:16" x14ac:dyDescent="0.25">
      <c r="B40" s="114" t="s">
        <v>89</v>
      </c>
      <c r="C40" s="184">
        <v>5.6033266901732333</v>
      </c>
      <c r="D40" s="185">
        <v>-1.1701738359579492</v>
      </c>
      <c r="E40" s="184">
        <v>3.4535422644007947</v>
      </c>
      <c r="F40" s="185">
        <f t="shared" si="2"/>
        <v>-2.1497844257724386</v>
      </c>
      <c r="G40" s="184">
        <v>5.2102621787661159</v>
      </c>
      <c r="H40" s="185">
        <f t="shared" si="2"/>
        <v>1.7567199143653212</v>
      </c>
      <c r="I40" s="184">
        <v>6.5610728524827833</v>
      </c>
      <c r="J40" s="185">
        <f t="shared" si="2"/>
        <v>1.3508106737166674</v>
      </c>
      <c r="K40" s="184">
        <v>5.9226381894302529</v>
      </c>
      <c r="L40" s="185">
        <f t="shared" si="3"/>
        <v>-0.63843466305253038</v>
      </c>
      <c r="M40" s="184"/>
      <c r="N40" s="185" t="s">
        <v>223</v>
      </c>
      <c r="O40" s="185" t="s">
        <v>223</v>
      </c>
    </row>
    <row r="41" spans="2:16" x14ac:dyDescent="0.25">
      <c r="B41" s="114" t="s">
        <v>91</v>
      </c>
      <c r="C41" s="184">
        <v>6.7591295917268122</v>
      </c>
      <c r="D41" s="185">
        <v>0.26680713491299279</v>
      </c>
      <c r="E41" s="184">
        <v>4.8069084628670122</v>
      </c>
      <c r="F41" s="185">
        <f t="shared" si="2"/>
        <v>-1.9522211288597999</v>
      </c>
      <c r="G41" s="184">
        <v>6.2716303708063563</v>
      </c>
      <c r="H41" s="185">
        <f t="shared" si="2"/>
        <v>1.4647219079393441</v>
      </c>
      <c r="I41" s="184">
        <v>6.6006127974918058</v>
      </c>
      <c r="J41" s="185">
        <f t="shared" si="2"/>
        <v>0.32898242668544952</v>
      </c>
      <c r="K41" s="184">
        <v>5.5950314786455673</v>
      </c>
      <c r="L41" s="185">
        <f t="shared" si="3"/>
        <v>-1.0055813188462386</v>
      </c>
      <c r="M41" s="184"/>
      <c r="N41" s="185" t="s">
        <v>223</v>
      </c>
      <c r="O41" s="185" t="s">
        <v>223</v>
      </c>
    </row>
    <row r="42" spans="2:16" x14ac:dyDescent="0.25">
      <c r="B42" s="114" t="s">
        <v>93</v>
      </c>
      <c r="C42" s="184">
        <v>6.0420884889388828</v>
      </c>
      <c r="D42" s="185">
        <v>-0.19429070664921255</v>
      </c>
      <c r="E42" s="184">
        <v>7.5835396039603964</v>
      </c>
      <c r="F42" s="185">
        <f t="shared" si="2"/>
        <v>1.5414511150215136</v>
      </c>
      <c r="G42" s="184">
        <v>5.8107498341074981</v>
      </c>
      <c r="H42" s="185">
        <f t="shared" si="2"/>
        <v>-1.7727897698528983</v>
      </c>
      <c r="I42" s="184">
        <v>6.5766062602965407</v>
      </c>
      <c r="J42" s="185">
        <f t="shared" si="2"/>
        <v>0.76585642618904259</v>
      </c>
      <c r="K42" s="184">
        <v>5.6649794097460537</v>
      </c>
      <c r="L42" s="185">
        <f t="shared" si="3"/>
        <v>-0.91162685055048698</v>
      </c>
      <c r="M42" s="184"/>
      <c r="N42" s="185" t="s">
        <v>223</v>
      </c>
      <c r="O42" s="185" t="s">
        <v>223</v>
      </c>
    </row>
    <row r="43" spans="2:16" ht="15.75" x14ac:dyDescent="0.25">
      <c r="B43" s="117" t="s">
        <v>30</v>
      </c>
      <c r="C43" s="186">
        <v>6.0732903835924112</v>
      </c>
      <c r="D43" s="187">
        <v>-0.40773467149613829</v>
      </c>
      <c r="E43" s="186">
        <v>5.3433321620771919</v>
      </c>
      <c r="F43" s="187">
        <f t="shared" si="2"/>
        <v>-0.72995822151521939</v>
      </c>
      <c r="G43" s="186">
        <v>5.824717832957111</v>
      </c>
      <c r="H43" s="187">
        <f t="shared" si="2"/>
        <v>0.48138567087991913</v>
      </c>
      <c r="I43" s="186">
        <v>6.252011909713282</v>
      </c>
      <c r="J43" s="187">
        <f t="shared" si="2"/>
        <v>0.42729407675617104</v>
      </c>
      <c r="K43" s="186">
        <v>5.7010961756688774</v>
      </c>
      <c r="L43" s="187">
        <f t="shared" si="3"/>
        <v>-0.55091573404440464</v>
      </c>
      <c r="M43" s="186">
        <v>5.9484721471989932</v>
      </c>
      <c r="N43" s="187">
        <v>0.26251000569884475</v>
      </c>
      <c r="O43" s="187">
        <v>-0.12576946288356261</v>
      </c>
    </row>
    <row r="44" spans="2:16" ht="6" customHeight="1" x14ac:dyDescent="0.25"/>
    <row r="45" spans="2:16" x14ac:dyDescent="0.25">
      <c r="B45" s="105" t="s">
        <v>55</v>
      </c>
      <c r="C45" s="190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</row>
    <row r="48" spans="2:16" ht="48.75" customHeight="1" thickBot="1" x14ac:dyDescent="0.3">
      <c r="B48" s="267" t="s">
        <v>300</v>
      </c>
      <c r="C48" s="267"/>
      <c r="D48" s="267"/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O48" s="267"/>
      <c r="P48" s="1" t="s">
        <v>98</v>
      </c>
    </row>
    <row r="49" spans="1:16" ht="10.5" customHeight="1" thickBot="1" x14ac:dyDescent="0.3">
      <c r="B49" s="106"/>
      <c r="C49" s="188"/>
      <c r="D49" s="188"/>
      <c r="E49" s="188"/>
      <c r="F49" s="188"/>
      <c r="G49" s="188"/>
      <c r="H49" s="188"/>
      <c r="I49" s="188"/>
      <c r="J49" s="188"/>
      <c r="K49" s="188"/>
      <c r="L49" s="188"/>
      <c r="M49" s="39"/>
      <c r="N49" s="39"/>
      <c r="P49" s="1" t="s">
        <v>99</v>
      </c>
    </row>
    <row r="50" spans="1:16" ht="22.5" thickTop="1" thickBot="1" x14ac:dyDescent="0.3">
      <c r="B50" s="109"/>
      <c r="C50" s="301" t="s">
        <v>61</v>
      </c>
      <c r="D50" s="302"/>
      <c r="E50" s="302"/>
      <c r="F50" s="302"/>
      <c r="G50" s="302"/>
      <c r="H50" s="302"/>
      <c r="I50" s="302"/>
      <c r="J50" s="302"/>
      <c r="K50" s="302"/>
      <c r="L50" s="302"/>
      <c r="M50" s="302"/>
      <c r="N50" s="302"/>
      <c r="O50" s="303"/>
    </row>
    <row r="51" spans="1:16" ht="22.5" thickTop="1" thickBot="1" x14ac:dyDescent="0.3">
      <c r="B51" s="109"/>
      <c r="C51" s="292">
        <v>2019</v>
      </c>
      <c r="D51" s="293"/>
      <c r="E51" s="294" t="s">
        <v>279</v>
      </c>
      <c r="F51" s="293"/>
      <c r="G51" s="294" t="s">
        <v>280</v>
      </c>
      <c r="H51" s="293"/>
      <c r="I51" s="294" t="s">
        <v>281</v>
      </c>
      <c r="J51" s="293"/>
      <c r="K51" s="294">
        <v>2023</v>
      </c>
      <c r="L51" s="293"/>
      <c r="M51" s="294">
        <v>2024</v>
      </c>
      <c r="N51" s="295"/>
      <c r="O51" s="296"/>
    </row>
    <row r="52" spans="1:16" ht="16.5" thickTop="1" thickBot="1" x14ac:dyDescent="0.3">
      <c r="B52" s="85"/>
      <c r="C52" s="111" t="s">
        <v>69</v>
      </c>
      <c r="D52" s="112" t="str">
        <f>CONCATENATE("def ",RIGHT(C51,2),"/",RIGHT(C51-1,2))</f>
        <v>def 19/18</v>
      </c>
      <c r="E52" s="113" t="s">
        <v>69</v>
      </c>
      <c r="F52" s="112" t="str">
        <f>CONCATENATE("def ",RIGHT(E51,2),"/",RIGHT(C51,2))</f>
        <v>def 20/19</v>
      </c>
      <c r="G52" s="113" t="s">
        <v>69</v>
      </c>
      <c r="H52" s="112" t="str">
        <f>CONCATENATE("def ",RIGHT(G51,2),"/",RIGHT(E51,2))</f>
        <v>def 21/20</v>
      </c>
      <c r="I52" s="113" t="s">
        <v>69</v>
      </c>
      <c r="J52" s="112" t="str">
        <f>CONCATENATE("def ",RIGHT(I51,2),"/",RIGHT(G51,2))</f>
        <v>def 22/21</v>
      </c>
      <c r="K52" s="113" t="s">
        <v>69</v>
      </c>
      <c r="L52" s="112" t="str">
        <f>CONCATENATE("def ",RIGHT(K51,2),"/",RIGHT(I51,2))</f>
        <v>def 23/22</v>
      </c>
      <c r="M52" s="113" t="s">
        <v>69</v>
      </c>
      <c r="N52" s="112" t="s">
        <v>316</v>
      </c>
      <c r="O52" s="112" t="s">
        <v>317</v>
      </c>
    </row>
    <row r="53" spans="1:16" x14ac:dyDescent="0.25">
      <c r="A53" s="1"/>
      <c r="B53" s="114" t="s">
        <v>71</v>
      </c>
      <c r="C53" s="184">
        <v>6.3122565864833904</v>
      </c>
      <c r="D53" s="185">
        <v>-1.8033395144913653</v>
      </c>
      <c r="E53" s="184">
        <v>6.3594960120217312</v>
      </c>
      <c r="F53" s="185">
        <f t="shared" ref="F53:J65" si="4">IFERROR(E53-C53,"-")</f>
        <v>4.7239425538340818E-2</v>
      </c>
      <c r="G53" s="184">
        <v>10.781739130434783</v>
      </c>
      <c r="H53" s="185">
        <f t="shared" si="4"/>
        <v>4.4222431184130517</v>
      </c>
      <c r="I53" s="184" t="s">
        <v>223</v>
      </c>
      <c r="J53" s="185" t="str">
        <f t="shared" si="4"/>
        <v>-</v>
      </c>
      <c r="K53" s="184" t="s">
        <v>223</v>
      </c>
      <c r="L53" s="185" t="str">
        <f t="shared" ref="L53:L65" si="5">IFERROR(K53-I53,"-")</f>
        <v>-</v>
      </c>
      <c r="M53" s="184"/>
      <c r="N53" s="185" t="s">
        <v>223</v>
      </c>
      <c r="O53" s="185" t="s">
        <v>223</v>
      </c>
    </row>
    <row r="54" spans="1:16" x14ac:dyDescent="0.25">
      <c r="A54" s="1"/>
      <c r="B54" s="114" t="s">
        <v>73</v>
      </c>
      <c r="C54" s="184">
        <v>6.0948429786787104</v>
      </c>
      <c r="D54" s="185">
        <v>-2.0349314238229654</v>
      </c>
      <c r="E54" s="184">
        <v>5.3644797879390325</v>
      </c>
      <c r="F54" s="185">
        <f t="shared" si="4"/>
        <v>-0.73036319073967793</v>
      </c>
      <c r="G54" s="184">
        <v>8.2687165775401077</v>
      </c>
      <c r="H54" s="185">
        <f t="shared" si="4"/>
        <v>2.9042367896010752</v>
      </c>
      <c r="I54" s="184" t="s">
        <v>223</v>
      </c>
      <c r="J54" s="185" t="str">
        <f t="shared" si="4"/>
        <v>-</v>
      </c>
      <c r="K54" s="184" t="s">
        <v>223</v>
      </c>
      <c r="L54" s="185" t="str">
        <f t="shared" si="5"/>
        <v>-</v>
      </c>
      <c r="M54" s="184"/>
      <c r="N54" s="185" t="s">
        <v>223</v>
      </c>
      <c r="O54" s="185" t="s">
        <v>223</v>
      </c>
    </row>
    <row r="55" spans="1:16" x14ac:dyDescent="0.25">
      <c r="A55" s="1"/>
      <c r="B55" s="114" t="s">
        <v>75</v>
      </c>
      <c r="C55" s="184">
        <v>5.9024075666380051</v>
      </c>
      <c r="D55" s="185">
        <v>0.10182830094246054</v>
      </c>
      <c r="E55" s="184">
        <v>7.5818431911966986</v>
      </c>
      <c r="F55" s="185">
        <f t="shared" si="4"/>
        <v>1.6794356245586934</v>
      </c>
      <c r="G55" s="184">
        <v>6.3125641903457721</v>
      </c>
      <c r="H55" s="185">
        <f t="shared" si="4"/>
        <v>-1.2692790008509265</v>
      </c>
      <c r="I55" s="184" t="s">
        <v>223</v>
      </c>
      <c r="J55" s="185" t="str">
        <f t="shared" si="4"/>
        <v>-</v>
      </c>
      <c r="K55" s="184" t="s">
        <v>223</v>
      </c>
      <c r="L55" s="185" t="str">
        <f t="shared" si="5"/>
        <v>-</v>
      </c>
      <c r="M55" s="184"/>
      <c r="N55" s="185" t="s">
        <v>223</v>
      </c>
      <c r="O55" s="185" t="s">
        <v>223</v>
      </c>
    </row>
    <row r="56" spans="1:16" x14ac:dyDescent="0.25">
      <c r="A56" s="1"/>
      <c r="B56" s="114" t="s">
        <v>77</v>
      </c>
      <c r="C56" s="184">
        <v>6.7494133251709005</v>
      </c>
      <c r="D56" s="185">
        <v>0.42372930045775004</v>
      </c>
      <c r="E56" s="184" t="s">
        <v>223</v>
      </c>
      <c r="F56" s="185" t="str">
        <f t="shared" si="4"/>
        <v>-</v>
      </c>
      <c r="G56" s="184">
        <v>7.0400112707805018</v>
      </c>
      <c r="H56" s="185" t="str">
        <f t="shared" si="4"/>
        <v>-</v>
      </c>
      <c r="I56" s="184" t="s">
        <v>223</v>
      </c>
      <c r="J56" s="185" t="str">
        <f t="shared" si="4"/>
        <v>-</v>
      </c>
      <c r="K56" s="184" t="s">
        <v>223</v>
      </c>
      <c r="L56" s="185" t="str">
        <f t="shared" si="5"/>
        <v>-</v>
      </c>
      <c r="M56" s="184"/>
      <c r="N56" s="185" t="s">
        <v>223</v>
      </c>
      <c r="O56" s="185" t="s">
        <v>223</v>
      </c>
    </row>
    <row r="57" spans="1:16" x14ac:dyDescent="0.25">
      <c r="A57" s="1"/>
      <c r="B57" s="114" t="s">
        <v>79</v>
      </c>
      <c r="C57" s="184">
        <v>5.105104166666667</v>
      </c>
      <c r="D57" s="185">
        <v>-0.55992883993465359</v>
      </c>
      <c r="E57" s="184" t="s">
        <v>223</v>
      </c>
      <c r="F57" s="185" t="str">
        <f t="shared" si="4"/>
        <v>-</v>
      </c>
      <c r="G57" s="184">
        <v>8.1148775894538598</v>
      </c>
      <c r="H57" s="185" t="str">
        <f t="shared" si="4"/>
        <v>-</v>
      </c>
      <c r="I57" s="184" t="s">
        <v>223</v>
      </c>
      <c r="J57" s="185" t="str">
        <f t="shared" si="4"/>
        <v>-</v>
      </c>
      <c r="K57" s="184">
        <v>5.4883446444378876</v>
      </c>
      <c r="L57" s="185" t="str">
        <f t="shared" si="5"/>
        <v>-</v>
      </c>
      <c r="M57" s="184"/>
      <c r="N57" s="185" t="s">
        <v>223</v>
      </c>
      <c r="O57" s="185" t="s">
        <v>223</v>
      </c>
    </row>
    <row r="58" spans="1:16" x14ac:dyDescent="0.25">
      <c r="A58" s="1"/>
      <c r="B58" s="114" t="s">
        <v>81</v>
      </c>
      <c r="C58" s="184">
        <v>5.2742561448900389</v>
      </c>
      <c r="D58" s="185">
        <v>-0.1547205521717645</v>
      </c>
      <c r="E58" s="184" t="s">
        <v>223</v>
      </c>
      <c r="F58" s="185" t="str">
        <f t="shared" si="4"/>
        <v>-</v>
      </c>
      <c r="G58" s="184">
        <v>4.1833899351651747</v>
      </c>
      <c r="H58" s="185" t="str">
        <f t="shared" si="4"/>
        <v>-</v>
      </c>
      <c r="I58" s="184" t="s">
        <v>223</v>
      </c>
      <c r="J58" s="185" t="str">
        <f t="shared" si="4"/>
        <v>-</v>
      </c>
      <c r="K58" s="184">
        <v>4.0088215024121299</v>
      </c>
      <c r="L58" s="185" t="str">
        <f t="shared" si="5"/>
        <v>-</v>
      </c>
      <c r="M58" s="184"/>
      <c r="N58" s="185" t="s">
        <v>223</v>
      </c>
      <c r="O58" s="185" t="s">
        <v>223</v>
      </c>
    </row>
    <row r="59" spans="1:16" x14ac:dyDescent="0.25">
      <c r="A59" s="1"/>
      <c r="B59" s="114" t="s">
        <v>83</v>
      </c>
      <c r="C59" s="184">
        <v>6.0041145208297619</v>
      </c>
      <c r="D59" s="185">
        <v>-0.2748313177517705</v>
      </c>
      <c r="E59" s="184" t="s">
        <v>223</v>
      </c>
      <c r="F59" s="185" t="str">
        <f t="shared" si="4"/>
        <v>-</v>
      </c>
      <c r="G59" s="184">
        <v>2.4581344902386117</v>
      </c>
      <c r="H59" s="185" t="str">
        <f t="shared" si="4"/>
        <v>-</v>
      </c>
      <c r="I59" s="184" t="s">
        <v>223</v>
      </c>
      <c r="J59" s="185" t="str">
        <f t="shared" si="4"/>
        <v>-</v>
      </c>
      <c r="K59" s="184">
        <v>5.6409070698088035</v>
      </c>
      <c r="L59" s="185" t="str">
        <f t="shared" si="5"/>
        <v>-</v>
      </c>
      <c r="M59" s="184"/>
      <c r="N59" s="185" t="s">
        <v>223</v>
      </c>
      <c r="O59" s="185" t="s">
        <v>223</v>
      </c>
    </row>
    <row r="60" spans="1:16" x14ac:dyDescent="0.25">
      <c r="A60" s="1"/>
      <c r="B60" s="114" t="s">
        <v>85</v>
      </c>
      <c r="C60" s="184">
        <v>6.4184944593045472</v>
      </c>
      <c r="D60" s="185">
        <v>-0.23061455537050524</v>
      </c>
      <c r="E60" s="184">
        <v>3.8994387987259214</v>
      </c>
      <c r="F60" s="185">
        <f t="shared" si="4"/>
        <v>-2.5190556605786258</v>
      </c>
      <c r="G60" s="184">
        <v>5.0060060060060056</v>
      </c>
      <c r="H60" s="185">
        <f t="shared" si="4"/>
        <v>1.1065672072800843</v>
      </c>
      <c r="I60" s="184" t="s">
        <v>223</v>
      </c>
      <c r="J60" s="185" t="str">
        <f t="shared" si="4"/>
        <v>-</v>
      </c>
      <c r="K60" s="184">
        <v>6.2301963439404195</v>
      </c>
      <c r="L60" s="185" t="str">
        <f t="shared" si="5"/>
        <v>-</v>
      </c>
      <c r="M60" s="184"/>
      <c r="N60" s="185" t="s">
        <v>223</v>
      </c>
      <c r="O60" s="185" t="s">
        <v>223</v>
      </c>
    </row>
    <row r="61" spans="1:16" x14ac:dyDescent="0.25">
      <c r="A61" s="1"/>
      <c r="B61" s="114" t="s">
        <v>87</v>
      </c>
      <c r="C61" s="184">
        <v>5.4179048687038591</v>
      </c>
      <c r="D61" s="185">
        <v>-0.15415425673239636</v>
      </c>
      <c r="E61" s="184" t="s">
        <v>223</v>
      </c>
      <c r="F61" s="185" t="str">
        <f t="shared" si="4"/>
        <v>-</v>
      </c>
      <c r="G61" s="184">
        <v>5.3024403253767165</v>
      </c>
      <c r="H61" s="185" t="str">
        <f t="shared" si="4"/>
        <v>-</v>
      </c>
      <c r="I61" s="184" t="s">
        <v>223</v>
      </c>
      <c r="J61" s="185" t="str">
        <f t="shared" si="4"/>
        <v>-</v>
      </c>
      <c r="K61" s="184">
        <v>4.0259542951193268</v>
      </c>
      <c r="L61" s="185" t="str">
        <f t="shared" si="5"/>
        <v>-</v>
      </c>
      <c r="M61" s="184"/>
      <c r="N61" s="185" t="s">
        <v>223</v>
      </c>
      <c r="O61" s="185" t="s">
        <v>223</v>
      </c>
    </row>
    <row r="62" spans="1:16" x14ac:dyDescent="0.25">
      <c r="A62" s="1"/>
      <c r="B62" s="114" t="s">
        <v>89</v>
      </c>
      <c r="C62" s="184">
        <v>5.6961609698602462</v>
      </c>
      <c r="D62" s="185">
        <v>-1.1156130795788481</v>
      </c>
      <c r="E62" s="184" t="s">
        <v>223</v>
      </c>
      <c r="F62" s="185" t="str">
        <f t="shared" si="4"/>
        <v>-</v>
      </c>
      <c r="G62" s="184">
        <v>5.2102621787661159</v>
      </c>
      <c r="H62" s="185" t="str">
        <f t="shared" si="4"/>
        <v>-</v>
      </c>
      <c r="I62" s="184" t="s">
        <v>223</v>
      </c>
      <c r="J62" s="185" t="str">
        <f t="shared" si="4"/>
        <v>-</v>
      </c>
      <c r="K62" s="184">
        <v>5.9226381894302529</v>
      </c>
      <c r="L62" s="185" t="str">
        <f t="shared" si="5"/>
        <v>-</v>
      </c>
      <c r="M62" s="184"/>
      <c r="N62" s="185" t="s">
        <v>223</v>
      </c>
      <c r="O62" s="185" t="s">
        <v>223</v>
      </c>
    </row>
    <row r="63" spans="1:16" x14ac:dyDescent="0.25">
      <c r="A63" s="1"/>
      <c r="B63" s="114" t="s">
        <v>91</v>
      </c>
      <c r="C63" s="184">
        <v>6.7415299892254277</v>
      </c>
      <c r="D63" s="185">
        <v>0.37438178162778168</v>
      </c>
      <c r="E63" s="184">
        <v>4.8069084628670122</v>
      </c>
      <c r="F63" s="185">
        <f t="shared" si="4"/>
        <v>-1.9346215263584154</v>
      </c>
      <c r="G63" s="184" t="s">
        <v>223</v>
      </c>
      <c r="H63" s="185" t="str">
        <f t="shared" si="4"/>
        <v>-</v>
      </c>
      <c r="I63" s="184" t="s">
        <v>223</v>
      </c>
      <c r="J63" s="185" t="str">
        <f t="shared" si="4"/>
        <v>-</v>
      </c>
      <c r="K63" s="184">
        <v>5.5950314786455673</v>
      </c>
      <c r="L63" s="185" t="str">
        <f t="shared" si="5"/>
        <v>-</v>
      </c>
      <c r="M63" s="184"/>
      <c r="N63" s="185" t="s">
        <v>223</v>
      </c>
      <c r="O63" s="185" t="s">
        <v>223</v>
      </c>
    </row>
    <row r="64" spans="1:16" x14ac:dyDescent="0.25">
      <c r="A64" s="1"/>
      <c r="B64" s="114" t="s">
        <v>93</v>
      </c>
      <c r="C64" s="184">
        <v>5.8959367717093931</v>
      </c>
      <c r="D64" s="185">
        <v>-0.13223816521238962</v>
      </c>
      <c r="E64" s="184">
        <v>7.5835396039603964</v>
      </c>
      <c r="F64" s="185">
        <f t="shared" si="4"/>
        <v>1.6876028322510033</v>
      </c>
      <c r="G64" s="184" t="s">
        <v>223</v>
      </c>
      <c r="H64" s="185" t="str">
        <f t="shared" si="4"/>
        <v>-</v>
      </c>
      <c r="I64" s="184" t="s">
        <v>223</v>
      </c>
      <c r="J64" s="185" t="str">
        <f t="shared" si="4"/>
        <v>-</v>
      </c>
      <c r="K64" s="184">
        <v>5.5941216281543076</v>
      </c>
      <c r="L64" s="185" t="str">
        <f t="shared" si="5"/>
        <v>-</v>
      </c>
      <c r="M64" s="184"/>
      <c r="N64" s="185" t="s">
        <v>223</v>
      </c>
      <c r="O64" s="185" t="s">
        <v>223</v>
      </c>
    </row>
    <row r="65" spans="1:16" ht="15.75" x14ac:dyDescent="0.25">
      <c r="B65" s="117" t="s">
        <v>30</v>
      </c>
      <c r="C65" s="186">
        <v>5.9594882381259335</v>
      </c>
      <c r="D65" s="187">
        <v>-0.42593898942405239</v>
      </c>
      <c r="E65" s="186" t="s">
        <v>223</v>
      </c>
      <c r="F65" s="187" t="str">
        <f t="shared" si="4"/>
        <v>-</v>
      </c>
      <c r="G65" s="186" t="s">
        <v>223</v>
      </c>
      <c r="H65" s="187" t="str">
        <f t="shared" si="4"/>
        <v>-</v>
      </c>
      <c r="I65" s="186" t="s">
        <v>223</v>
      </c>
      <c r="J65" s="187" t="str">
        <f t="shared" si="4"/>
        <v>-</v>
      </c>
      <c r="K65" s="186" t="s">
        <v>223</v>
      </c>
      <c r="L65" s="187" t="str">
        <f t="shared" si="5"/>
        <v>-</v>
      </c>
      <c r="M65" s="186"/>
      <c r="N65" s="187" t="s">
        <v>223</v>
      </c>
      <c r="O65" s="187" t="s">
        <v>223</v>
      </c>
    </row>
    <row r="66" spans="1:16" ht="6" customHeight="1" x14ac:dyDescent="0.25"/>
    <row r="67" spans="1:16" x14ac:dyDescent="0.25">
      <c r="B67" s="105" t="s">
        <v>55</v>
      </c>
      <c r="C67" s="190"/>
      <c r="D67" s="190"/>
      <c r="E67" s="190"/>
      <c r="F67" s="190"/>
      <c r="G67" s="190"/>
      <c r="H67" s="190"/>
      <c r="I67" s="190"/>
      <c r="J67" s="190"/>
      <c r="K67" s="190"/>
      <c r="L67" s="190"/>
      <c r="M67" s="190"/>
      <c r="N67" s="190"/>
      <c r="O67" s="190"/>
    </row>
    <row r="70" spans="1:16" ht="48.75" customHeight="1" thickBot="1" x14ac:dyDescent="0.3">
      <c r="B70" s="267" t="s">
        <v>301</v>
      </c>
      <c r="C70" s="267"/>
      <c r="D70" s="267"/>
      <c r="E70" s="267"/>
      <c r="F70" s="267"/>
      <c r="G70" s="267"/>
      <c r="H70" s="267"/>
      <c r="I70" s="267"/>
      <c r="J70" s="267"/>
      <c r="K70" s="267"/>
      <c r="L70" s="267"/>
      <c r="M70" s="267"/>
      <c r="N70" s="267"/>
      <c r="O70" s="267"/>
      <c r="P70" s="1" t="s">
        <v>101</v>
      </c>
    </row>
    <row r="71" spans="1:16" ht="10.5" customHeight="1" thickBot="1" x14ac:dyDescent="0.3">
      <c r="B71" s="106"/>
      <c r="C71" s="188"/>
      <c r="D71" s="188"/>
      <c r="E71" s="188"/>
      <c r="F71" s="188"/>
      <c r="G71" s="188"/>
      <c r="H71" s="188"/>
      <c r="I71" s="188"/>
      <c r="J71" s="188"/>
      <c r="K71" s="188"/>
      <c r="L71" s="188"/>
      <c r="M71" s="39"/>
      <c r="N71" s="39"/>
      <c r="P71" s="1" t="s">
        <v>102</v>
      </c>
    </row>
    <row r="72" spans="1:16" ht="22.5" thickTop="1" thickBot="1" x14ac:dyDescent="0.3">
      <c r="B72" s="109"/>
      <c r="C72" s="301" t="s">
        <v>62</v>
      </c>
      <c r="D72" s="302"/>
      <c r="E72" s="302"/>
      <c r="F72" s="302"/>
      <c r="G72" s="302"/>
      <c r="H72" s="302"/>
      <c r="I72" s="302"/>
      <c r="J72" s="302"/>
      <c r="K72" s="302"/>
      <c r="L72" s="302"/>
      <c r="M72" s="302"/>
      <c r="N72" s="302"/>
      <c r="O72" s="303"/>
    </row>
    <row r="73" spans="1:16" ht="22.5" thickTop="1" thickBot="1" x14ac:dyDescent="0.3">
      <c r="B73" s="109"/>
      <c r="C73" s="292">
        <v>2019</v>
      </c>
      <c r="D73" s="293"/>
      <c r="E73" s="294" t="s">
        <v>279</v>
      </c>
      <c r="F73" s="293"/>
      <c r="G73" s="294" t="s">
        <v>280</v>
      </c>
      <c r="H73" s="293"/>
      <c r="I73" s="294" t="s">
        <v>281</v>
      </c>
      <c r="J73" s="293"/>
      <c r="K73" s="294">
        <v>2023</v>
      </c>
      <c r="L73" s="293"/>
      <c r="M73" s="294">
        <v>2024</v>
      </c>
      <c r="N73" s="295"/>
      <c r="O73" s="296"/>
    </row>
    <row r="74" spans="1:16" ht="16.5" thickTop="1" thickBot="1" x14ac:dyDescent="0.3">
      <c r="B74" s="85"/>
      <c r="C74" s="111" t="s">
        <v>69</v>
      </c>
      <c r="D74" s="112" t="str">
        <f>CONCATENATE("def ",RIGHT(C73,2),"/",RIGHT(C73-1,2))</f>
        <v>def 19/18</v>
      </c>
      <c r="E74" s="113" t="s">
        <v>69</v>
      </c>
      <c r="F74" s="112" t="str">
        <f>CONCATENATE("def ",RIGHT(E73,2),"/",RIGHT(C73,2))</f>
        <v>def 20/19</v>
      </c>
      <c r="G74" s="113" t="s">
        <v>69</v>
      </c>
      <c r="H74" s="112" t="str">
        <f>CONCATENATE("def ",RIGHT(G73,2),"/",RIGHT(E73,2))</f>
        <v>def 21/20</v>
      </c>
      <c r="I74" s="113" t="s">
        <v>69</v>
      </c>
      <c r="J74" s="112" t="str">
        <f>CONCATENATE("def ",RIGHT(I73,2),"/",RIGHT(G73,2))</f>
        <v>def 22/21</v>
      </c>
      <c r="K74" s="113" t="s">
        <v>69</v>
      </c>
      <c r="L74" s="112" t="str">
        <f>CONCATENATE("def ",RIGHT(K73,2),"/",RIGHT(I73,2))</f>
        <v>def 23/22</v>
      </c>
      <c r="M74" s="113" t="s">
        <v>69</v>
      </c>
      <c r="N74" s="112" t="s">
        <v>316</v>
      </c>
      <c r="O74" s="112" t="s">
        <v>317</v>
      </c>
    </row>
    <row r="75" spans="1:16" x14ac:dyDescent="0.25">
      <c r="A75" s="1"/>
      <c r="B75" s="114" t="s">
        <v>71</v>
      </c>
      <c r="C75" s="184">
        <v>8.5556722689075624</v>
      </c>
      <c r="D75" s="185">
        <v>0.84238555562084905</v>
      </c>
      <c r="E75" s="184">
        <v>7.8219339622641506</v>
      </c>
      <c r="F75" s="185">
        <f t="shared" ref="F75:J87" si="6">IFERROR(E75-C75,"-")</f>
        <v>-0.73373830664341178</v>
      </c>
      <c r="G75" s="184" t="s">
        <v>223</v>
      </c>
      <c r="H75" s="185" t="str">
        <f t="shared" si="6"/>
        <v>-</v>
      </c>
      <c r="I75" s="184" t="s">
        <v>223</v>
      </c>
      <c r="J75" s="185" t="str">
        <f t="shared" si="6"/>
        <v>-</v>
      </c>
      <c r="K75" s="184" t="s">
        <v>223</v>
      </c>
      <c r="L75" s="185" t="str">
        <f t="shared" ref="L75:L87" si="7">IFERROR(K75-I75,"-")</f>
        <v>-</v>
      </c>
      <c r="M75" s="184"/>
      <c r="N75" s="185" t="s">
        <v>223</v>
      </c>
      <c r="O75" s="185" t="s">
        <v>223</v>
      </c>
    </row>
    <row r="76" spans="1:16" x14ac:dyDescent="0.25">
      <c r="A76" s="1"/>
      <c r="B76" s="114" t="s">
        <v>73</v>
      </c>
      <c r="C76" s="184">
        <v>7.5796241345202766</v>
      </c>
      <c r="D76" s="185">
        <v>0.27565176837174477</v>
      </c>
      <c r="E76" s="184">
        <v>7.7873417721518985</v>
      </c>
      <c r="F76" s="185">
        <f t="shared" si="6"/>
        <v>0.20771763763162188</v>
      </c>
      <c r="G76" s="184" t="s">
        <v>223</v>
      </c>
      <c r="H76" s="185" t="str">
        <f t="shared" si="6"/>
        <v>-</v>
      </c>
      <c r="I76" s="184" t="s">
        <v>223</v>
      </c>
      <c r="J76" s="185" t="str">
        <f t="shared" si="6"/>
        <v>-</v>
      </c>
      <c r="K76" s="184" t="s">
        <v>223</v>
      </c>
      <c r="L76" s="185" t="str">
        <f t="shared" si="7"/>
        <v>-</v>
      </c>
      <c r="M76" s="184"/>
      <c r="N76" s="185" t="s">
        <v>223</v>
      </c>
      <c r="O76" s="185" t="s">
        <v>223</v>
      </c>
    </row>
    <row r="77" spans="1:16" x14ac:dyDescent="0.25">
      <c r="A77" s="1"/>
      <c r="B77" s="114" t="s">
        <v>75</v>
      </c>
      <c r="C77" s="184">
        <v>6.6426174496644297</v>
      </c>
      <c r="D77" s="185">
        <v>-3.9632367720522588E-2</v>
      </c>
      <c r="E77" s="184">
        <v>9.5231788079470192</v>
      </c>
      <c r="F77" s="185">
        <f t="shared" si="6"/>
        <v>2.8805613582825895</v>
      </c>
      <c r="G77" s="184" t="s">
        <v>223</v>
      </c>
      <c r="H77" s="185" t="str">
        <f t="shared" si="6"/>
        <v>-</v>
      </c>
      <c r="I77" s="184" t="s">
        <v>223</v>
      </c>
      <c r="J77" s="185" t="str">
        <f t="shared" si="6"/>
        <v>-</v>
      </c>
      <c r="K77" s="184" t="s">
        <v>223</v>
      </c>
      <c r="L77" s="185" t="str">
        <f t="shared" si="7"/>
        <v>-</v>
      </c>
      <c r="M77" s="184"/>
      <c r="N77" s="185" t="s">
        <v>223</v>
      </c>
      <c r="O77" s="185" t="s">
        <v>223</v>
      </c>
    </row>
    <row r="78" spans="1:16" x14ac:dyDescent="0.25">
      <c r="A78" s="1"/>
      <c r="B78" s="114" t="s">
        <v>77</v>
      </c>
      <c r="C78" s="184">
        <v>6.6964725184577523</v>
      </c>
      <c r="D78" s="185">
        <v>-0.14698542546748161</v>
      </c>
      <c r="E78" s="184" t="s">
        <v>223</v>
      </c>
      <c r="F78" s="185" t="str">
        <f t="shared" si="6"/>
        <v>-</v>
      </c>
      <c r="G78" s="184" t="s">
        <v>223</v>
      </c>
      <c r="H78" s="185" t="str">
        <f t="shared" si="6"/>
        <v>-</v>
      </c>
      <c r="I78" s="184" t="s">
        <v>223</v>
      </c>
      <c r="J78" s="185" t="str">
        <f t="shared" si="6"/>
        <v>-</v>
      </c>
      <c r="K78" s="184" t="s">
        <v>223</v>
      </c>
      <c r="L78" s="185" t="str">
        <f t="shared" si="7"/>
        <v>-</v>
      </c>
      <c r="M78" s="184"/>
      <c r="N78" s="185" t="s">
        <v>223</v>
      </c>
      <c r="O78" s="185" t="s">
        <v>223</v>
      </c>
    </row>
    <row r="79" spans="1:16" x14ac:dyDescent="0.25">
      <c r="A79" s="1"/>
      <c r="B79" s="114" t="s">
        <v>79</v>
      </c>
      <c r="C79" s="184">
        <v>6.4163385826771657</v>
      </c>
      <c r="D79" s="185">
        <v>-0.40848536098480626</v>
      </c>
      <c r="E79" s="184" t="s">
        <v>223</v>
      </c>
      <c r="F79" s="185" t="str">
        <f t="shared" si="6"/>
        <v>-</v>
      </c>
      <c r="G79" s="184" t="s">
        <v>223</v>
      </c>
      <c r="H79" s="185" t="str">
        <f t="shared" si="6"/>
        <v>-</v>
      </c>
      <c r="I79" s="184" t="s">
        <v>223</v>
      </c>
      <c r="J79" s="185" t="str">
        <f t="shared" si="6"/>
        <v>-</v>
      </c>
      <c r="K79" s="184" t="s">
        <v>223</v>
      </c>
      <c r="L79" s="185" t="str">
        <f t="shared" si="7"/>
        <v>-</v>
      </c>
      <c r="M79" s="184"/>
      <c r="N79" s="185" t="s">
        <v>223</v>
      </c>
      <c r="O79" s="185" t="s">
        <v>223</v>
      </c>
    </row>
    <row r="80" spans="1:16" x14ac:dyDescent="0.25">
      <c r="A80" s="1"/>
      <c r="B80" s="114" t="s">
        <v>81</v>
      </c>
      <c r="C80" s="184">
        <v>6.9509803921568629</v>
      </c>
      <c r="D80" s="185">
        <v>0.12302340290955094</v>
      </c>
      <c r="E80" s="184" t="s">
        <v>223</v>
      </c>
      <c r="F80" s="185" t="str">
        <f t="shared" si="6"/>
        <v>-</v>
      </c>
      <c r="G80" s="184" t="s">
        <v>223</v>
      </c>
      <c r="H80" s="185" t="str">
        <f t="shared" si="6"/>
        <v>-</v>
      </c>
      <c r="I80" s="184" t="s">
        <v>223</v>
      </c>
      <c r="J80" s="185" t="str">
        <f t="shared" si="6"/>
        <v>-</v>
      </c>
      <c r="K80" s="184" t="s">
        <v>223</v>
      </c>
      <c r="L80" s="185" t="str">
        <f t="shared" si="7"/>
        <v>-</v>
      </c>
      <c r="M80" s="184"/>
      <c r="N80" s="185" t="s">
        <v>223</v>
      </c>
      <c r="O80" s="185" t="s">
        <v>223</v>
      </c>
    </row>
    <row r="81" spans="1:16" x14ac:dyDescent="0.25">
      <c r="A81" s="1"/>
      <c r="B81" s="114" t="s">
        <v>83</v>
      </c>
      <c r="C81" s="184">
        <v>8.8780487804878057</v>
      </c>
      <c r="D81" s="185">
        <v>1.33212285456188</v>
      </c>
      <c r="E81" s="184" t="s">
        <v>223</v>
      </c>
      <c r="F81" s="185" t="str">
        <f t="shared" si="6"/>
        <v>-</v>
      </c>
      <c r="G81" s="184" t="s">
        <v>223</v>
      </c>
      <c r="H81" s="185" t="str">
        <f t="shared" si="6"/>
        <v>-</v>
      </c>
      <c r="I81" s="184" t="s">
        <v>223</v>
      </c>
      <c r="J81" s="185" t="str">
        <f t="shared" si="6"/>
        <v>-</v>
      </c>
      <c r="K81" s="184" t="s">
        <v>223</v>
      </c>
      <c r="L81" s="185" t="str">
        <f t="shared" si="7"/>
        <v>-</v>
      </c>
      <c r="M81" s="184"/>
      <c r="N81" s="185" t="s">
        <v>223</v>
      </c>
      <c r="O81" s="185" t="s">
        <v>223</v>
      </c>
    </row>
    <row r="82" spans="1:16" x14ac:dyDescent="0.25">
      <c r="A82" s="1"/>
      <c r="B82" s="114" t="s">
        <v>85</v>
      </c>
      <c r="C82" s="184">
        <v>7.7422512234910279</v>
      </c>
      <c r="D82" s="185">
        <v>-0.40543854548586999</v>
      </c>
      <c r="E82" s="184" t="s">
        <v>223</v>
      </c>
      <c r="F82" s="185" t="str">
        <f t="shared" si="6"/>
        <v>-</v>
      </c>
      <c r="G82" s="184" t="s">
        <v>223</v>
      </c>
      <c r="H82" s="185" t="str">
        <f t="shared" si="6"/>
        <v>-</v>
      </c>
      <c r="I82" s="184" t="s">
        <v>223</v>
      </c>
      <c r="J82" s="185" t="str">
        <f t="shared" si="6"/>
        <v>-</v>
      </c>
      <c r="K82" s="184" t="s">
        <v>223</v>
      </c>
      <c r="L82" s="185" t="str">
        <f t="shared" si="7"/>
        <v>-</v>
      </c>
      <c r="M82" s="184"/>
      <c r="N82" s="185" t="s">
        <v>223</v>
      </c>
      <c r="O82" s="185" t="s">
        <v>223</v>
      </c>
    </row>
    <row r="83" spans="1:16" x14ac:dyDescent="0.25">
      <c r="A83" s="1"/>
      <c r="B83" s="114" t="s">
        <v>87</v>
      </c>
      <c r="C83" s="184">
        <v>7.746369796708616</v>
      </c>
      <c r="D83" s="185">
        <v>0.1757326775950423</v>
      </c>
      <c r="E83" s="184" t="s">
        <v>223</v>
      </c>
      <c r="F83" s="185" t="str">
        <f t="shared" si="6"/>
        <v>-</v>
      </c>
      <c r="G83" s="184" t="s">
        <v>223</v>
      </c>
      <c r="H83" s="185" t="str">
        <f t="shared" si="6"/>
        <v>-</v>
      </c>
      <c r="I83" s="184" t="s">
        <v>223</v>
      </c>
      <c r="J83" s="185" t="str">
        <f t="shared" si="6"/>
        <v>-</v>
      </c>
      <c r="K83" s="184" t="s">
        <v>223</v>
      </c>
      <c r="L83" s="185" t="str">
        <f t="shared" si="7"/>
        <v>-</v>
      </c>
      <c r="M83" s="184"/>
      <c r="N83" s="185" t="s">
        <v>223</v>
      </c>
      <c r="O83" s="185" t="s">
        <v>223</v>
      </c>
    </row>
    <row r="84" spans="1:16" x14ac:dyDescent="0.25">
      <c r="A84" s="1"/>
      <c r="B84" s="114" t="s">
        <v>89</v>
      </c>
      <c r="C84" s="184">
        <v>4.6592465753424657</v>
      </c>
      <c r="D84" s="185">
        <v>-1.8246001564381507</v>
      </c>
      <c r="E84" s="184" t="s">
        <v>223</v>
      </c>
      <c r="F84" s="185" t="str">
        <f t="shared" si="6"/>
        <v>-</v>
      </c>
      <c r="G84" s="184" t="s">
        <v>223</v>
      </c>
      <c r="H84" s="185" t="str">
        <f t="shared" si="6"/>
        <v>-</v>
      </c>
      <c r="I84" s="184" t="s">
        <v>223</v>
      </c>
      <c r="J84" s="185" t="str">
        <f t="shared" si="6"/>
        <v>-</v>
      </c>
      <c r="K84" s="184" t="s">
        <v>223</v>
      </c>
      <c r="L84" s="185" t="str">
        <f t="shared" si="7"/>
        <v>-</v>
      </c>
      <c r="M84" s="184"/>
      <c r="N84" s="185" t="s">
        <v>223</v>
      </c>
      <c r="O84" s="185" t="s">
        <v>223</v>
      </c>
    </row>
    <row r="85" spans="1:16" x14ac:dyDescent="0.25">
      <c r="A85" s="1"/>
      <c r="B85" s="114" t="s">
        <v>91</v>
      </c>
      <c r="C85" s="184">
        <v>6.9172043010752686</v>
      </c>
      <c r="D85" s="185">
        <v>-0.66326081520380153</v>
      </c>
      <c r="E85" s="184" t="s">
        <v>223</v>
      </c>
      <c r="F85" s="185" t="str">
        <f t="shared" si="6"/>
        <v>-</v>
      </c>
      <c r="G85" s="184" t="s">
        <v>223</v>
      </c>
      <c r="H85" s="185" t="str">
        <f t="shared" si="6"/>
        <v>-</v>
      </c>
      <c r="I85" s="184" t="s">
        <v>223</v>
      </c>
      <c r="J85" s="185" t="str">
        <f t="shared" si="6"/>
        <v>-</v>
      </c>
      <c r="K85" s="184" t="s">
        <v>223</v>
      </c>
      <c r="L85" s="185" t="str">
        <f t="shared" si="7"/>
        <v>-</v>
      </c>
      <c r="M85" s="184"/>
      <c r="N85" s="185" t="s">
        <v>223</v>
      </c>
      <c r="O85" s="185" t="s">
        <v>223</v>
      </c>
    </row>
    <row r="86" spans="1:16" x14ac:dyDescent="0.25">
      <c r="A86" s="1"/>
      <c r="B86" s="114" t="s">
        <v>93</v>
      </c>
      <c r="C86" s="184">
        <v>7.8473091364205256</v>
      </c>
      <c r="D86" s="185">
        <v>-0.35965603770882737</v>
      </c>
      <c r="E86" s="184" t="s">
        <v>223</v>
      </c>
      <c r="F86" s="185" t="str">
        <f t="shared" si="6"/>
        <v>-</v>
      </c>
      <c r="G86" s="184" t="s">
        <v>223</v>
      </c>
      <c r="H86" s="185" t="str">
        <f t="shared" si="6"/>
        <v>-</v>
      </c>
      <c r="I86" s="184" t="s">
        <v>223</v>
      </c>
      <c r="J86" s="185" t="str">
        <f t="shared" si="6"/>
        <v>-</v>
      </c>
      <c r="K86" s="184">
        <v>6.2231530845392236</v>
      </c>
      <c r="L86" s="185" t="str">
        <f t="shared" si="7"/>
        <v>-</v>
      </c>
      <c r="M86" s="184"/>
      <c r="N86" s="185" t="s">
        <v>223</v>
      </c>
      <c r="O86" s="185" t="s">
        <v>223</v>
      </c>
    </row>
    <row r="87" spans="1:16" ht="15.75" x14ac:dyDescent="0.25">
      <c r="B87" s="117" t="s">
        <v>30</v>
      </c>
      <c r="C87" s="186">
        <v>7.1633450566627586</v>
      </c>
      <c r="D87" s="187">
        <v>-0.1138367552273376</v>
      </c>
      <c r="E87" s="186" t="s">
        <v>223</v>
      </c>
      <c r="F87" s="187" t="str">
        <f t="shared" si="6"/>
        <v>-</v>
      </c>
      <c r="G87" s="186" t="s">
        <v>223</v>
      </c>
      <c r="H87" s="187" t="str">
        <f t="shared" si="6"/>
        <v>-</v>
      </c>
      <c r="I87" s="186" t="s">
        <v>223</v>
      </c>
      <c r="J87" s="187" t="str">
        <f t="shared" si="6"/>
        <v>-</v>
      </c>
      <c r="K87" s="186" t="s">
        <v>223</v>
      </c>
      <c r="L87" s="187" t="str">
        <f t="shared" si="7"/>
        <v>-</v>
      </c>
      <c r="M87" s="186"/>
      <c r="N87" s="187" t="s">
        <v>223</v>
      </c>
      <c r="O87" s="187" t="s">
        <v>223</v>
      </c>
    </row>
    <row r="88" spans="1:16" ht="6" customHeight="1" x14ac:dyDescent="0.25"/>
    <row r="89" spans="1:16" x14ac:dyDescent="0.25">
      <c r="B89" s="105" t="s">
        <v>55</v>
      </c>
      <c r="C89" s="190"/>
      <c r="D89" s="190"/>
      <c r="E89" s="190"/>
      <c r="F89" s="190"/>
      <c r="G89" s="190"/>
      <c r="H89" s="190"/>
      <c r="I89" s="190"/>
      <c r="J89" s="190"/>
      <c r="K89" s="190"/>
      <c r="L89" s="190"/>
      <c r="M89" s="190"/>
      <c r="N89" s="190"/>
      <c r="O89" s="190"/>
    </row>
    <row r="92" spans="1:16" ht="48.75" customHeight="1" thickBot="1" x14ac:dyDescent="0.3">
      <c r="B92" s="267" t="s">
        <v>302</v>
      </c>
      <c r="C92" s="267"/>
      <c r="D92" s="267"/>
      <c r="E92" s="267"/>
      <c r="F92" s="267"/>
      <c r="G92" s="267"/>
      <c r="H92" s="267"/>
      <c r="I92" s="267"/>
      <c r="J92" s="267"/>
      <c r="K92" s="267"/>
      <c r="L92" s="267"/>
      <c r="M92" s="267"/>
      <c r="N92" s="267"/>
      <c r="O92" s="267"/>
      <c r="P92" s="1" t="s">
        <v>114</v>
      </c>
    </row>
    <row r="93" spans="1:16" ht="10.5" customHeight="1" thickBot="1" x14ac:dyDescent="0.3">
      <c r="B93" s="106"/>
      <c r="C93" s="188"/>
      <c r="D93" s="188"/>
      <c r="E93" s="188"/>
      <c r="F93" s="188"/>
      <c r="G93" s="188"/>
      <c r="H93" s="188"/>
      <c r="I93" s="188"/>
      <c r="J93" s="188"/>
      <c r="K93" s="188"/>
      <c r="L93" s="188"/>
      <c r="M93" s="39"/>
      <c r="N93" s="39"/>
      <c r="P93" s="1" t="s">
        <v>115</v>
      </c>
    </row>
    <row r="94" spans="1:16" ht="22.5" thickTop="1" thickBot="1" x14ac:dyDescent="0.3">
      <c r="B94" s="121" t="s">
        <v>96</v>
      </c>
      <c r="C94" s="301" t="s">
        <v>32</v>
      </c>
      <c r="D94" s="302"/>
      <c r="E94" s="302"/>
      <c r="F94" s="302"/>
      <c r="G94" s="302"/>
      <c r="H94" s="302"/>
      <c r="I94" s="302"/>
      <c r="J94" s="302"/>
      <c r="K94" s="302"/>
      <c r="L94" s="302"/>
      <c r="M94" s="302"/>
      <c r="N94" s="302"/>
      <c r="O94" s="303"/>
    </row>
    <row r="95" spans="1:16" ht="22.5" thickTop="1" thickBot="1" x14ac:dyDescent="0.3">
      <c r="B95" s="109"/>
      <c r="C95" s="292">
        <v>2019</v>
      </c>
      <c r="D95" s="293"/>
      <c r="E95" s="294" t="s">
        <v>279</v>
      </c>
      <c r="F95" s="293"/>
      <c r="G95" s="294" t="s">
        <v>280</v>
      </c>
      <c r="H95" s="293"/>
      <c r="I95" s="294" t="s">
        <v>281</v>
      </c>
      <c r="J95" s="293"/>
      <c r="K95" s="294">
        <v>2023</v>
      </c>
      <c r="L95" s="293"/>
      <c r="M95" s="294">
        <v>2024</v>
      </c>
      <c r="N95" s="295"/>
      <c r="O95" s="296"/>
    </row>
    <row r="96" spans="1:16" ht="16.5" thickTop="1" thickBot="1" x14ac:dyDescent="0.3">
      <c r="B96" s="85"/>
      <c r="C96" s="111" t="s">
        <v>69</v>
      </c>
      <c r="D96" s="112" t="str">
        <f>CONCATENATE("def ",RIGHT(C95,2),"/",RIGHT(C95-1,2))</f>
        <v>def 19/18</v>
      </c>
      <c r="E96" s="113" t="s">
        <v>69</v>
      </c>
      <c r="F96" s="112" t="str">
        <f>CONCATENATE("def ",RIGHT(E95,2),"/",RIGHT(C95,2))</f>
        <v>def 20/19</v>
      </c>
      <c r="G96" s="113" t="s">
        <v>69</v>
      </c>
      <c r="H96" s="112" t="str">
        <f>CONCATENATE("def ",RIGHT(G95,2),"/",RIGHT(E95,2))</f>
        <v>def 21/20</v>
      </c>
      <c r="I96" s="113" t="s">
        <v>69</v>
      </c>
      <c r="J96" s="112" t="str">
        <f>CONCATENATE("def ",RIGHT(I95,2),"/",RIGHT(G95,2))</f>
        <v>def 22/21</v>
      </c>
      <c r="K96" s="113" t="s">
        <v>69</v>
      </c>
      <c r="L96" s="112" t="str">
        <f>CONCATENATE("def ",RIGHT(K95,2),"/",RIGHT(I95,2))</f>
        <v>def 23/22</v>
      </c>
      <c r="M96" s="113" t="s">
        <v>69</v>
      </c>
      <c r="N96" s="112" t="s">
        <v>316</v>
      </c>
      <c r="O96" s="112" t="s">
        <v>317</v>
      </c>
    </row>
    <row r="97" spans="2:15" x14ac:dyDescent="0.25">
      <c r="B97" s="114" t="s">
        <v>71</v>
      </c>
      <c r="C97" s="184" t="s">
        <v>223</v>
      </c>
      <c r="D97" s="185" t="s">
        <v>223</v>
      </c>
      <c r="E97" s="184" t="s">
        <v>223</v>
      </c>
      <c r="F97" s="185" t="str">
        <f t="shared" ref="F97:J109" si="8">IFERROR(E97-C97,"-")</f>
        <v>-</v>
      </c>
      <c r="G97" s="184" t="s">
        <v>223</v>
      </c>
      <c r="H97" s="185" t="str">
        <f t="shared" si="8"/>
        <v>-</v>
      </c>
      <c r="I97" s="184" t="s">
        <v>223</v>
      </c>
      <c r="J97" s="185" t="str">
        <f t="shared" si="8"/>
        <v>-</v>
      </c>
      <c r="K97" s="184" t="s">
        <v>223</v>
      </c>
      <c r="L97" s="185" t="str">
        <f t="shared" ref="L97:L109" si="9">IFERROR(K97-I97,"-")</f>
        <v>-</v>
      </c>
      <c r="M97" s="184"/>
      <c r="N97" s="185" t="s">
        <v>223</v>
      </c>
      <c r="O97" s="185" t="s">
        <v>223</v>
      </c>
    </row>
    <row r="98" spans="2:15" x14ac:dyDescent="0.25">
      <c r="B98" s="114" t="s">
        <v>73</v>
      </c>
      <c r="C98" s="184" t="s">
        <v>223</v>
      </c>
      <c r="D98" s="185" t="s">
        <v>223</v>
      </c>
      <c r="E98" s="184" t="s">
        <v>223</v>
      </c>
      <c r="F98" s="185" t="str">
        <f t="shared" si="8"/>
        <v>-</v>
      </c>
      <c r="G98" s="184" t="s">
        <v>223</v>
      </c>
      <c r="H98" s="185" t="str">
        <f t="shared" si="8"/>
        <v>-</v>
      </c>
      <c r="I98" s="184" t="s">
        <v>223</v>
      </c>
      <c r="J98" s="185" t="str">
        <f t="shared" si="8"/>
        <v>-</v>
      </c>
      <c r="K98" s="184" t="s">
        <v>223</v>
      </c>
      <c r="L98" s="185" t="str">
        <f t="shared" si="9"/>
        <v>-</v>
      </c>
      <c r="M98" s="184"/>
      <c r="N98" s="185" t="s">
        <v>223</v>
      </c>
      <c r="O98" s="185" t="s">
        <v>223</v>
      </c>
    </row>
    <row r="99" spans="2:15" x14ac:dyDescent="0.25">
      <c r="B99" s="114" t="s">
        <v>75</v>
      </c>
      <c r="C99" s="184" t="s">
        <v>223</v>
      </c>
      <c r="D99" s="185" t="s">
        <v>223</v>
      </c>
      <c r="E99" s="184" t="s">
        <v>223</v>
      </c>
      <c r="F99" s="185" t="str">
        <f t="shared" si="8"/>
        <v>-</v>
      </c>
      <c r="G99" s="184" t="s">
        <v>223</v>
      </c>
      <c r="H99" s="185" t="str">
        <f t="shared" si="8"/>
        <v>-</v>
      </c>
      <c r="I99" s="184" t="s">
        <v>223</v>
      </c>
      <c r="J99" s="185" t="str">
        <f t="shared" si="8"/>
        <v>-</v>
      </c>
      <c r="K99" s="184" t="s">
        <v>223</v>
      </c>
      <c r="L99" s="185" t="str">
        <f t="shared" si="9"/>
        <v>-</v>
      </c>
      <c r="M99" s="184"/>
      <c r="N99" s="185" t="s">
        <v>223</v>
      </c>
      <c r="O99" s="185" t="s">
        <v>223</v>
      </c>
    </row>
    <row r="100" spans="2:15" x14ac:dyDescent="0.25">
      <c r="B100" s="114" t="s">
        <v>77</v>
      </c>
      <c r="C100" s="184" t="s">
        <v>223</v>
      </c>
      <c r="D100" s="185" t="s">
        <v>223</v>
      </c>
      <c r="E100" s="184" t="s">
        <v>223</v>
      </c>
      <c r="F100" s="185" t="str">
        <f t="shared" si="8"/>
        <v>-</v>
      </c>
      <c r="G100" s="184" t="s">
        <v>223</v>
      </c>
      <c r="H100" s="185" t="str">
        <f t="shared" si="8"/>
        <v>-</v>
      </c>
      <c r="I100" s="184" t="s">
        <v>223</v>
      </c>
      <c r="J100" s="185" t="str">
        <f t="shared" si="8"/>
        <v>-</v>
      </c>
      <c r="K100" s="184" t="s">
        <v>223</v>
      </c>
      <c r="L100" s="185" t="str">
        <f t="shared" si="9"/>
        <v>-</v>
      </c>
      <c r="M100" s="184"/>
      <c r="N100" s="185" t="s">
        <v>223</v>
      </c>
      <c r="O100" s="185" t="s">
        <v>223</v>
      </c>
    </row>
    <row r="101" spans="2:15" x14ac:dyDescent="0.25">
      <c r="B101" s="114" t="s">
        <v>79</v>
      </c>
      <c r="C101" s="184" t="s">
        <v>223</v>
      </c>
      <c r="D101" s="185" t="s">
        <v>223</v>
      </c>
      <c r="E101" s="184" t="s">
        <v>223</v>
      </c>
      <c r="F101" s="185" t="str">
        <f t="shared" si="8"/>
        <v>-</v>
      </c>
      <c r="G101" s="184" t="s">
        <v>223</v>
      </c>
      <c r="H101" s="185" t="str">
        <f t="shared" si="8"/>
        <v>-</v>
      </c>
      <c r="I101" s="184" t="s">
        <v>223</v>
      </c>
      <c r="J101" s="185" t="str">
        <f t="shared" si="8"/>
        <v>-</v>
      </c>
      <c r="K101" s="184" t="s">
        <v>223</v>
      </c>
      <c r="L101" s="185" t="str">
        <f t="shared" si="9"/>
        <v>-</v>
      </c>
      <c r="M101" s="184"/>
      <c r="N101" s="185" t="s">
        <v>223</v>
      </c>
      <c r="O101" s="185" t="s">
        <v>223</v>
      </c>
    </row>
    <row r="102" spans="2:15" x14ac:dyDescent="0.25">
      <c r="B102" s="114" t="s">
        <v>81</v>
      </c>
      <c r="C102" s="184" t="s">
        <v>223</v>
      </c>
      <c r="D102" s="185" t="s">
        <v>223</v>
      </c>
      <c r="E102" s="184" t="s">
        <v>223</v>
      </c>
      <c r="F102" s="185" t="str">
        <f t="shared" si="8"/>
        <v>-</v>
      </c>
      <c r="G102" s="184" t="s">
        <v>223</v>
      </c>
      <c r="H102" s="185" t="str">
        <f t="shared" si="8"/>
        <v>-</v>
      </c>
      <c r="I102" s="184" t="s">
        <v>223</v>
      </c>
      <c r="J102" s="185" t="str">
        <f t="shared" si="8"/>
        <v>-</v>
      </c>
      <c r="K102" s="184" t="s">
        <v>223</v>
      </c>
      <c r="L102" s="185" t="str">
        <f t="shared" si="9"/>
        <v>-</v>
      </c>
      <c r="M102" s="184"/>
      <c r="N102" s="185" t="s">
        <v>223</v>
      </c>
      <c r="O102" s="185" t="s">
        <v>223</v>
      </c>
    </row>
    <row r="103" spans="2:15" x14ac:dyDescent="0.25">
      <c r="B103" s="114" t="s">
        <v>83</v>
      </c>
      <c r="C103" s="184" t="s">
        <v>223</v>
      </c>
      <c r="D103" s="185" t="s">
        <v>223</v>
      </c>
      <c r="E103" s="184" t="s">
        <v>223</v>
      </c>
      <c r="F103" s="185" t="str">
        <f t="shared" si="8"/>
        <v>-</v>
      </c>
      <c r="G103" s="184" t="s">
        <v>223</v>
      </c>
      <c r="H103" s="185" t="str">
        <f t="shared" si="8"/>
        <v>-</v>
      </c>
      <c r="I103" s="184" t="s">
        <v>223</v>
      </c>
      <c r="J103" s="185" t="str">
        <f t="shared" si="8"/>
        <v>-</v>
      </c>
      <c r="K103" s="184" t="s">
        <v>223</v>
      </c>
      <c r="L103" s="185" t="str">
        <f t="shared" si="9"/>
        <v>-</v>
      </c>
      <c r="M103" s="184"/>
      <c r="N103" s="185" t="s">
        <v>223</v>
      </c>
      <c r="O103" s="185" t="s">
        <v>223</v>
      </c>
    </row>
    <row r="104" spans="2:15" x14ac:dyDescent="0.25">
      <c r="B104" s="114" t="s">
        <v>85</v>
      </c>
      <c r="C104" s="184" t="s">
        <v>223</v>
      </c>
      <c r="D104" s="185" t="s">
        <v>223</v>
      </c>
      <c r="E104" s="184" t="s">
        <v>223</v>
      </c>
      <c r="F104" s="185" t="str">
        <f t="shared" si="8"/>
        <v>-</v>
      </c>
      <c r="G104" s="184" t="s">
        <v>223</v>
      </c>
      <c r="H104" s="185" t="str">
        <f t="shared" si="8"/>
        <v>-</v>
      </c>
      <c r="I104" s="184" t="s">
        <v>223</v>
      </c>
      <c r="J104" s="185" t="str">
        <f t="shared" si="8"/>
        <v>-</v>
      </c>
      <c r="K104" s="184" t="s">
        <v>223</v>
      </c>
      <c r="L104" s="185" t="str">
        <f t="shared" si="9"/>
        <v>-</v>
      </c>
      <c r="M104" s="184"/>
      <c r="N104" s="185" t="s">
        <v>223</v>
      </c>
      <c r="O104" s="185" t="s">
        <v>223</v>
      </c>
    </row>
    <row r="105" spans="2:15" x14ac:dyDescent="0.25">
      <c r="B105" s="114" t="s">
        <v>87</v>
      </c>
      <c r="C105" s="184" t="s">
        <v>223</v>
      </c>
      <c r="D105" s="185" t="s">
        <v>223</v>
      </c>
      <c r="E105" s="184" t="s">
        <v>223</v>
      </c>
      <c r="F105" s="185" t="str">
        <f t="shared" si="8"/>
        <v>-</v>
      </c>
      <c r="G105" s="184" t="s">
        <v>223</v>
      </c>
      <c r="H105" s="185" t="str">
        <f t="shared" si="8"/>
        <v>-</v>
      </c>
      <c r="I105" s="184" t="s">
        <v>223</v>
      </c>
      <c r="J105" s="185" t="str">
        <f t="shared" si="8"/>
        <v>-</v>
      </c>
      <c r="K105" s="184" t="s">
        <v>223</v>
      </c>
      <c r="L105" s="185" t="str">
        <f t="shared" si="9"/>
        <v>-</v>
      </c>
      <c r="M105" s="184"/>
      <c r="N105" s="185" t="s">
        <v>223</v>
      </c>
      <c r="O105" s="185" t="s">
        <v>223</v>
      </c>
    </row>
    <row r="106" spans="2:15" x14ac:dyDescent="0.25">
      <c r="B106" s="114" t="s">
        <v>89</v>
      </c>
      <c r="C106" s="184" t="s">
        <v>223</v>
      </c>
      <c r="D106" s="185" t="s">
        <v>223</v>
      </c>
      <c r="E106" s="184" t="s">
        <v>223</v>
      </c>
      <c r="F106" s="185" t="str">
        <f t="shared" si="8"/>
        <v>-</v>
      </c>
      <c r="G106" s="184" t="s">
        <v>223</v>
      </c>
      <c r="H106" s="185" t="str">
        <f t="shared" si="8"/>
        <v>-</v>
      </c>
      <c r="I106" s="184" t="s">
        <v>223</v>
      </c>
      <c r="J106" s="185" t="str">
        <f t="shared" si="8"/>
        <v>-</v>
      </c>
      <c r="K106" s="184" t="s">
        <v>223</v>
      </c>
      <c r="L106" s="185" t="str">
        <f t="shared" si="9"/>
        <v>-</v>
      </c>
      <c r="M106" s="184"/>
      <c r="N106" s="185" t="s">
        <v>223</v>
      </c>
      <c r="O106" s="185" t="s">
        <v>223</v>
      </c>
    </row>
    <row r="107" spans="2:15" x14ac:dyDescent="0.25">
      <c r="B107" s="114" t="s">
        <v>91</v>
      </c>
      <c r="C107" s="184" t="s">
        <v>223</v>
      </c>
      <c r="D107" s="185" t="s">
        <v>223</v>
      </c>
      <c r="E107" s="184" t="s">
        <v>223</v>
      </c>
      <c r="F107" s="185" t="str">
        <f t="shared" si="8"/>
        <v>-</v>
      </c>
      <c r="G107" s="184" t="s">
        <v>223</v>
      </c>
      <c r="H107" s="185" t="str">
        <f t="shared" si="8"/>
        <v>-</v>
      </c>
      <c r="I107" s="184" t="s">
        <v>223</v>
      </c>
      <c r="J107" s="185" t="str">
        <f t="shared" si="8"/>
        <v>-</v>
      </c>
      <c r="K107" s="184" t="s">
        <v>223</v>
      </c>
      <c r="L107" s="185" t="str">
        <f t="shared" si="9"/>
        <v>-</v>
      </c>
      <c r="M107" s="184"/>
      <c r="N107" s="185" t="s">
        <v>223</v>
      </c>
      <c r="O107" s="185" t="s">
        <v>223</v>
      </c>
    </row>
    <row r="108" spans="2:15" x14ac:dyDescent="0.25">
      <c r="B108" s="114" t="s">
        <v>93</v>
      </c>
      <c r="C108" s="184" t="s">
        <v>223</v>
      </c>
      <c r="D108" s="185" t="s">
        <v>223</v>
      </c>
      <c r="E108" s="184" t="s">
        <v>223</v>
      </c>
      <c r="F108" s="185" t="str">
        <f t="shared" si="8"/>
        <v>-</v>
      </c>
      <c r="G108" s="184" t="s">
        <v>223</v>
      </c>
      <c r="H108" s="185" t="str">
        <f t="shared" si="8"/>
        <v>-</v>
      </c>
      <c r="I108" s="184" t="s">
        <v>223</v>
      </c>
      <c r="J108" s="185" t="str">
        <f t="shared" si="8"/>
        <v>-</v>
      </c>
      <c r="K108" s="184" t="s">
        <v>223</v>
      </c>
      <c r="L108" s="185" t="str">
        <f t="shared" si="9"/>
        <v>-</v>
      </c>
      <c r="M108" s="184"/>
      <c r="N108" s="185" t="s">
        <v>223</v>
      </c>
      <c r="O108" s="185" t="s">
        <v>223</v>
      </c>
    </row>
    <row r="109" spans="2:15" ht="15.75" x14ac:dyDescent="0.25">
      <c r="B109" s="117" t="s">
        <v>30</v>
      </c>
      <c r="C109" s="186" t="s">
        <v>223</v>
      </c>
      <c r="D109" s="187" t="s">
        <v>223</v>
      </c>
      <c r="E109" s="186" t="s">
        <v>223</v>
      </c>
      <c r="F109" s="187" t="str">
        <f t="shared" si="8"/>
        <v>-</v>
      </c>
      <c r="G109" s="186" t="s">
        <v>223</v>
      </c>
      <c r="H109" s="187" t="str">
        <f t="shared" si="8"/>
        <v>-</v>
      </c>
      <c r="I109" s="186" t="s">
        <v>223</v>
      </c>
      <c r="J109" s="187" t="str">
        <f t="shared" si="8"/>
        <v>-</v>
      </c>
      <c r="K109" s="186" t="s">
        <v>223</v>
      </c>
      <c r="L109" s="187" t="str">
        <f t="shared" si="9"/>
        <v>-</v>
      </c>
      <c r="M109" s="186"/>
      <c r="N109" s="187" t="s">
        <v>223</v>
      </c>
      <c r="O109" s="187" t="s">
        <v>223</v>
      </c>
    </row>
    <row r="110" spans="2:15" ht="6" customHeight="1" x14ac:dyDescent="0.25"/>
    <row r="111" spans="2:15" x14ac:dyDescent="0.25">
      <c r="B111" s="105" t="s">
        <v>55</v>
      </c>
      <c r="C111" s="190"/>
      <c r="D111" s="190"/>
      <c r="E111" s="190"/>
      <c r="F111" s="190"/>
      <c r="G111" s="190"/>
      <c r="H111" s="190"/>
      <c r="I111" s="190"/>
      <c r="J111" s="190"/>
      <c r="K111" s="190"/>
      <c r="L111" s="190"/>
      <c r="M111" s="190"/>
      <c r="N111" s="190"/>
      <c r="O111" s="190"/>
    </row>
  </sheetData>
  <mergeCells count="40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D9E312-0EFE-469A-86F5-02F89D298953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3EE24F-239A-42E1-9F8E-280C5773AC89}">
  <sheetPr>
    <tabColor rgb="FFAC75D5"/>
  </sheetPr>
  <dimension ref="A1:AD46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1.140625" customWidth="1"/>
    <col min="16" max="16" width="14.85546875" customWidth="1"/>
  </cols>
  <sheetData>
    <row r="1" spans="1:17" ht="18.75" x14ac:dyDescent="0.3">
      <c r="C1" s="79"/>
      <c r="D1" s="192"/>
    </row>
    <row r="2" spans="1:17" ht="18.75" x14ac:dyDescent="0.3">
      <c r="D2" s="192"/>
    </row>
    <row r="4" spans="1:17" ht="48.75" customHeight="1" thickBot="1" x14ac:dyDescent="0.3">
      <c r="B4" s="267" t="s">
        <v>303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Q4" s="1" t="s">
        <v>150</v>
      </c>
    </row>
    <row r="5" spans="1:17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Q5" s="1" t="s">
        <v>151</v>
      </c>
    </row>
    <row r="6" spans="1:17" ht="22.5" thickTop="1" thickBot="1" x14ac:dyDescent="0.3">
      <c r="B6" s="109"/>
      <c r="C6" s="289" t="s">
        <v>152</v>
      </c>
      <c r="D6" s="290"/>
      <c r="E6" s="290"/>
      <c r="F6" s="290"/>
      <c r="G6" s="290"/>
      <c r="H6" s="290"/>
      <c r="I6" s="290"/>
      <c r="J6" s="290"/>
      <c r="K6" s="290"/>
      <c r="L6" s="290"/>
      <c r="M6" s="290"/>
      <c r="N6" s="290"/>
      <c r="O6" s="291"/>
    </row>
    <row r="7" spans="1:17" ht="22.5" thickTop="1" thickBot="1" x14ac:dyDescent="0.3">
      <c r="B7" s="109"/>
      <c r="C7" s="292">
        <v>2019</v>
      </c>
      <c r="D7" s="293"/>
      <c r="E7" s="294" t="s">
        <v>279</v>
      </c>
      <c r="F7" s="293"/>
      <c r="G7" s="294" t="s">
        <v>280</v>
      </c>
      <c r="H7" s="293"/>
      <c r="I7" s="294" t="s">
        <v>281</v>
      </c>
      <c r="J7" s="293"/>
      <c r="K7" s="294">
        <v>2023</v>
      </c>
      <c r="L7" s="293"/>
      <c r="M7" s="294">
        <v>2024</v>
      </c>
      <c r="N7" s="295"/>
      <c r="O7" s="296"/>
    </row>
    <row r="8" spans="1:17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">
        <v>267</v>
      </c>
      <c r="O8" s="112" t="s">
        <v>268</v>
      </c>
    </row>
    <row r="9" spans="1:17" x14ac:dyDescent="0.25">
      <c r="A9" s="1" t="s">
        <v>70</v>
      </c>
      <c r="B9" s="114" t="s">
        <v>71</v>
      </c>
      <c r="C9" s="193">
        <v>0.5131</v>
      </c>
      <c r="D9" s="116">
        <v>-0.14096768792901382</v>
      </c>
      <c r="E9" s="193">
        <v>0.50470000000000004</v>
      </c>
      <c r="F9" s="116">
        <f t="shared" ref="F9:L20" si="0">IFERROR(E9/C9-1,"-")</f>
        <v>-1.6371077762619257E-2</v>
      </c>
      <c r="G9" s="193">
        <v>0.11410000000000001</v>
      </c>
      <c r="H9" s="116">
        <f t="shared" si="0"/>
        <v>-0.77392510402219139</v>
      </c>
      <c r="I9" s="193">
        <v>0.49990000000000001</v>
      </c>
      <c r="J9" s="116">
        <f t="shared" si="0"/>
        <v>3.3812445223488163</v>
      </c>
      <c r="K9" s="193">
        <v>0.84950000000000003</v>
      </c>
      <c r="L9" s="116">
        <f t="shared" si="0"/>
        <v>0.69933986797359471</v>
      </c>
      <c r="M9" s="193">
        <v>0.63280000000000003</v>
      </c>
      <c r="N9" s="116">
        <v>-0.25509123013537371</v>
      </c>
      <c r="O9" s="116">
        <v>0.23328785811732611</v>
      </c>
    </row>
    <row r="10" spans="1:17" x14ac:dyDescent="0.25">
      <c r="A10" s="1" t="s">
        <v>72</v>
      </c>
      <c r="B10" s="114" t="s">
        <v>73</v>
      </c>
      <c r="C10" s="193">
        <v>0.58760000000000001</v>
      </c>
      <c r="D10" s="116">
        <v>-0.18974076116933258</v>
      </c>
      <c r="E10" s="193">
        <v>0.54400000000000004</v>
      </c>
      <c r="F10" s="116">
        <f t="shared" si="0"/>
        <v>-7.4200136147038798E-2</v>
      </c>
      <c r="G10" s="193">
        <v>0.1265</v>
      </c>
      <c r="H10" s="116">
        <f t="shared" si="0"/>
        <v>-0.76746323529411764</v>
      </c>
      <c r="I10" s="193">
        <v>0.44229999999999997</v>
      </c>
      <c r="J10" s="116">
        <f t="shared" si="0"/>
        <v>2.4964426877470354</v>
      </c>
      <c r="K10" s="193">
        <v>0.91339999999999999</v>
      </c>
      <c r="L10" s="116">
        <f t="shared" si="0"/>
        <v>1.0651141758987115</v>
      </c>
      <c r="M10" s="193">
        <v>1.1008</v>
      </c>
      <c r="N10" s="116">
        <v>0.20516750602145839</v>
      </c>
      <c r="O10" s="116">
        <v>0.87338325391422744</v>
      </c>
    </row>
    <row r="11" spans="1:17" x14ac:dyDescent="0.25">
      <c r="A11" s="1" t="s">
        <v>74</v>
      </c>
      <c r="B11" s="114" t="s">
        <v>75</v>
      </c>
      <c r="C11" s="193">
        <v>0.50890000000000002</v>
      </c>
      <c r="D11" s="116">
        <v>-0.18419365181147807</v>
      </c>
      <c r="E11" s="193">
        <v>0.1598</v>
      </c>
      <c r="F11" s="116">
        <f t="shared" si="0"/>
        <v>-0.68598938887797212</v>
      </c>
      <c r="G11" s="193">
        <v>0.16949999999999998</v>
      </c>
      <c r="H11" s="116">
        <f t="shared" si="0"/>
        <v>6.0700876095118872E-2</v>
      </c>
      <c r="I11" s="193">
        <v>0.48359999999999997</v>
      </c>
      <c r="J11" s="116">
        <f t="shared" si="0"/>
        <v>1.8530973451327433</v>
      </c>
      <c r="K11" s="193">
        <v>0.76170000000000004</v>
      </c>
      <c r="L11" s="116">
        <f t="shared" si="0"/>
        <v>0.57506203473945416</v>
      </c>
      <c r="M11" s="193">
        <v>0.96689999999999998</v>
      </c>
      <c r="N11" s="116">
        <v>0.26939740055139816</v>
      </c>
      <c r="O11" s="116">
        <v>0.89998034977402219</v>
      </c>
    </row>
    <row r="12" spans="1:17" x14ac:dyDescent="0.25">
      <c r="A12" s="1" t="s">
        <v>76</v>
      </c>
      <c r="B12" s="114" t="s">
        <v>77</v>
      </c>
      <c r="C12" s="193">
        <v>0.6119</v>
      </c>
      <c r="D12" s="116">
        <v>-8.1093257245832828E-2</v>
      </c>
      <c r="E12" s="193">
        <v>0</v>
      </c>
      <c r="F12" s="116">
        <f t="shared" si="0"/>
        <v>-1</v>
      </c>
      <c r="G12" s="193">
        <v>0.2369</v>
      </c>
      <c r="H12" s="116" t="str">
        <f t="shared" si="0"/>
        <v>-</v>
      </c>
      <c r="I12" s="193">
        <v>0.55730000000000002</v>
      </c>
      <c r="J12" s="116">
        <f t="shared" si="0"/>
        <v>1.3524693963697763</v>
      </c>
      <c r="K12" s="193">
        <v>0.52239999999999998</v>
      </c>
      <c r="L12" s="116">
        <f t="shared" si="0"/>
        <v>-6.2623362641306413E-2</v>
      </c>
      <c r="M12" s="193">
        <v>0.9487000000000001</v>
      </c>
      <c r="N12" s="116">
        <v>0.81604134762634017</v>
      </c>
      <c r="O12" s="116">
        <v>0.55041673476058195</v>
      </c>
    </row>
    <row r="13" spans="1:17" x14ac:dyDescent="0.25">
      <c r="A13" s="1" t="s">
        <v>78</v>
      </c>
      <c r="B13" s="114" t="s">
        <v>79</v>
      </c>
      <c r="C13" s="193">
        <v>0.44290000000000002</v>
      </c>
      <c r="D13" s="116">
        <v>-0.14990403071017278</v>
      </c>
      <c r="E13" s="193">
        <v>0</v>
      </c>
      <c r="F13" s="116">
        <f t="shared" si="0"/>
        <v>-1</v>
      </c>
      <c r="G13" s="193">
        <v>0.30940000000000001</v>
      </c>
      <c r="H13" s="116" t="str">
        <f t="shared" si="0"/>
        <v>-</v>
      </c>
      <c r="I13" s="193">
        <v>0.48409999999999997</v>
      </c>
      <c r="J13" s="116">
        <f t="shared" si="0"/>
        <v>0.56464124111182912</v>
      </c>
      <c r="K13" s="193">
        <v>0.31019999999999998</v>
      </c>
      <c r="L13" s="116">
        <f t="shared" si="0"/>
        <v>-0.35922330097087385</v>
      </c>
      <c r="M13" s="193">
        <v>0.93459999999999999</v>
      </c>
      <c r="N13" s="116">
        <v>2.0128949065119279</v>
      </c>
      <c r="O13" s="116">
        <v>1.1101828855272071</v>
      </c>
    </row>
    <row r="14" spans="1:17" x14ac:dyDescent="0.25">
      <c r="A14" s="1" t="s">
        <v>80</v>
      </c>
      <c r="B14" s="114" t="s">
        <v>81</v>
      </c>
      <c r="C14" s="193">
        <v>0.50819999999999999</v>
      </c>
      <c r="D14" s="116">
        <v>-2.0809248554913395E-2</v>
      </c>
      <c r="E14" s="193">
        <v>0</v>
      </c>
      <c r="F14" s="116">
        <f t="shared" si="0"/>
        <v>-1</v>
      </c>
      <c r="G14" s="193">
        <v>0.12839999999999999</v>
      </c>
      <c r="H14" s="116" t="str">
        <f t="shared" si="0"/>
        <v>-</v>
      </c>
      <c r="I14" s="193">
        <v>0.37180000000000002</v>
      </c>
      <c r="J14" s="116">
        <f t="shared" si="0"/>
        <v>1.8956386292834897</v>
      </c>
      <c r="K14" s="193">
        <v>0.4783</v>
      </c>
      <c r="L14" s="116">
        <f t="shared" si="0"/>
        <v>0.28644432490586325</v>
      </c>
      <c r="M14" s="193">
        <v>0.60770000000000002</v>
      </c>
      <c r="N14" s="116">
        <v>0.27054150114990594</v>
      </c>
      <c r="O14" s="116">
        <v>0.19578905942542324</v>
      </c>
    </row>
    <row r="15" spans="1:17" x14ac:dyDescent="0.25">
      <c r="A15" s="1" t="s">
        <v>82</v>
      </c>
      <c r="B15" s="114" t="s">
        <v>83</v>
      </c>
      <c r="C15" s="193">
        <v>0.6371</v>
      </c>
      <c r="D15" s="116">
        <v>6.0242968880013237E-2</v>
      </c>
      <c r="E15" s="193">
        <v>0</v>
      </c>
      <c r="F15" s="116">
        <f t="shared" si="0"/>
        <v>-1</v>
      </c>
      <c r="G15" s="193">
        <v>4.9800000000000004E-2</v>
      </c>
      <c r="H15" s="116" t="str">
        <f t="shared" si="0"/>
        <v>-</v>
      </c>
      <c r="I15" s="193">
        <v>0.97129999999999994</v>
      </c>
      <c r="J15" s="116">
        <f t="shared" si="0"/>
        <v>18.504016064257026</v>
      </c>
      <c r="K15" s="193">
        <v>1.0004999999999999</v>
      </c>
      <c r="L15" s="116">
        <f t="shared" si="0"/>
        <v>3.006280242973336E-2</v>
      </c>
      <c r="M15" s="193">
        <v>0.74549999999999994</v>
      </c>
      <c r="N15" s="116">
        <v>-0.25487256371814093</v>
      </c>
      <c r="O15" s="116">
        <v>0.17014597394443554</v>
      </c>
    </row>
    <row r="16" spans="1:17" x14ac:dyDescent="0.25">
      <c r="A16" s="1" t="s">
        <v>84</v>
      </c>
      <c r="B16" s="114" t="s">
        <v>85</v>
      </c>
      <c r="C16" s="193">
        <v>0.74909999999999999</v>
      </c>
      <c r="D16" s="116">
        <v>8.8491717523975666E-2</v>
      </c>
      <c r="E16" s="193">
        <v>0.22920000000000001</v>
      </c>
      <c r="F16" s="116">
        <f t="shared" si="0"/>
        <v>-0.69403283940728877</v>
      </c>
      <c r="G16" s="193">
        <v>0.24660000000000001</v>
      </c>
      <c r="H16" s="116">
        <f t="shared" si="0"/>
        <v>7.5916230366492199E-2</v>
      </c>
      <c r="I16" s="193">
        <v>0.88819999999999988</v>
      </c>
      <c r="J16" s="116">
        <f t="shared" si="0"/>
        <v>2.6017842660178419</v>
      </c>
      <c r="K16" s="193">
        <v>0.54079999999999995</v>
      </c>
      <c r="L16" s="116">
        <f t="shared" si="0"/>
        <v>-0.39112812429632959</v>
      </c>
      <c r="M16" s="193">
        <v>1.26</v>
      </c>
      <c r="N16" s="116">
        <v>1.329881656804734</v>
      </c>
      <c r="O16" s="116">
        <v>0.68201842210652797</v>
      </c>
    </row>
    <row r="17" spans="1:30" x14ac:dyDescent="0.25">
      <c r="A17" s="1" t="s">
        <v>86</v>
      </c>
      <c r="B17" s="114" t="s">
        <v>87</v>
      </c>
      <c r="C17" s="193">
        <v>0.55259999999999998</v>
      </c>
      <c r="D17" s="116">
        <v>6.8445475638051034E-2</v>
      </c>
      <c r="E17" s="193">
        <v>0.1744</v>
      </c>
      <c r="F17" s="116">
        <f t="shared" si="0"/>
        <v>-0.68440101339124138</v>
      </c>
      <c r="G17" s="193">
        <v>0.36749999999999999</v>
      </c>
      <c r="H17" s="116">
        <f t="shared" si="0"/>
        <v>1.1072247706422016</v>
      </c>
      <c r="I17" s="193">
        <v>0.54430000000000001</v>
      </c>
      <c r="J17" s="116">
        <f t="shared" si="0"/>
        <v>0.4810884353741498</v>
      </c>
      <c r="K17" s="193">
        <v>0.52170000000000005</v>
      </c>
      <c r="L17" s="116">
        <f t="shared" si="0"/>
        <v>-4.1521219915487739E-2</v>
      </c>
      <c r="M17" s="193">
        <v>0.63280000000000003</v>
      </c>
      <c r="N17" s="116">
        <v>0.21295763848955329</v>
      </c>
      <c r="O17" s="116">
        <v>0.14513210278682598</v>
      </c>
    </row>
    <row r="18" spans="1:30" x14ac:dyDescent="0.25">
      <c r="A18" s="1" t="s">
        <v>88</v>
      </c>
      <c r="B18" s="114" t="s">
        <v>89</v>
      </c>
      <c r="C18" s="193">
        <v>0.58420000000000005</v>
      </c>
      <c r="D18" s="116">
        <v>-5.6524547803617486E-2</v>
      </c>
      <c r="E18" s="193">
        <v>0.1298</v>
      </c>
      <c r="F18" s="116">
        <f t="shared" si="0"/>
        <v>-0.77781581650119824</v>
      </c>
      <c r="G18" s="193">
        <v>0.56200000000000006</v>
      </c>
      <c r="H18" s="116">
        <f t="shared" si="0"/>
        <v>3.3297380585516185</v>
      </c>
      <c r="I18" s="193">
        <v>0.68049999999999999</v>
      </c>
      <c r="J18" s="116">
        <f t="shared" si="0"/>
        <v>0.21085409252669018</v>
      </c>
      <c r="K18" s="193">
        <v>0.77760000000000007</v>
      </c>
      <c r="L18" s="116">
        <f t="shared" si="0"/>
        <v>0.14268919911829547</v>
      </c>
      <c r="M18" s="193"/>
      <c r="N18" s="116" t="s">
        <v>223</v>
      </c>
      <c r="O18" s="116" t="s">
        <v>223</v>
      </c>
      <c r="AC18" s="194"/>
    </row>
    <row r="19" spans="1:30" x14ac:dyDescent="0.25">
      <c r="A19" s="1" t="s">
        <v>90</v>
      </c>
      <c r="B19" s="114" t="s">
        <v>91</v>
      </c>
      <c r="C19" s="193">
        <v>0.52610000000000001</v>
      </c>
      <c r="D19" s="116">
        <v>-7.0494699646643233E-2</v>
      </c>
      <c r="E19" s="193">
        <v>0.1321</v>
      </c>
      <c r="F19" s="116">
        <f t="shared" si="0"/>
        <v>-0.74890705189127549</v>
      </c>
      <c r="G19" s="193">
        <v>0.58889999999999998</v>
      </c>
      <c r="H19" s="116">
        <f t="shared" si="0"/>
        <v>3.4579863739591215</v>
      </c>
      <c r="I19" s="193">
        <v>0.70840000000000003</v>
      </c>
      <c r="J19" s="116">
        <f t="shared" si="0"/>
        <v>0.20292069960944148</v>
      </c>
      <c r="K19" s="193">
        <v>0.54949999999999999</v>
      </c>
      <c r="L19" s="116">
        <f t="shared" si="0"/>
        <v>-0.22430830039525695</v>
      </c>
      <c r="M19" s="193"/>
      <c r="N19" s="116" t="s">
        <v>223</v>
      </c>
      <c r="O19" s="116" t="s">
        <v>223</v>
      </c>
      <c r="AC19" s="194"/>
      <c r="AD19" s="194"/>
    </row>
    <row r="20" spans="1:30" x14ac:dyDescent="0.25">
      <c r="A20" s="1" t="s">
        <v>92</v>
      </c>
      <c r="B20" s="114" t="s">
        <v>93</v>
      </c>
      <c r="C20" s="193">
        <v>0.52049999999999996</v>
      </c>
      <c r="D20" s="116">
        <v>-1.4017806402727873E-2</v>
      </c>
      <c r="E20" s="193">
        <v>0.5464</v>
      </c>
      <c r="F20" s="116">
        <f t="shared" si="0"/>
        <v>4.9759846301633104E-2</v>
      </c>
      <c r="G20" s="193">
        <v>0.40850000000000003</v>
      </c>
      <c r="H20" s="116">
        <f t="shared" si="0"/>
        <v>-0.25237920937042457</v>
      </c>
      <c r="I20" s="193">
        <v>0.65639999999999998</v>
      </c>
      <c r="J20" s="116">
        <f t="shared" si="0"/>
        <v>0.60685434516523862</v>
      </c>
      <c r="K20" s="193">
        <v>0.50659999999999994</v>
      </c>
      <c r="L20" s="116">
        <f t="shared" si="0"/>
        <v>-0.22821450335161497</v>
      </c>
      <c r="M20" s="193"/>
      <c r="N20" s="116" t="s">
        <v>223</v>
      </c>
      <c r="O20" s="116" t="s">
        <v>223</v>
      </c>
      <c r="P20" s="122"/>
    </row>
    <row r="21" spans="1:30" ht="15.75" x14ac:dyDescent="0.25">
      <c r="A21" s="1" t="s">
        <v>0</v>
      </c>
      <c r="B21" s="117" t="s">
        <v>30</v>
      </c>
      <c r="C21" s="198">
        <v>0.56176365655817706</v>
      </c>
      <c r="D21" s="119">
        <v>-5.8907376813473689E-2</v>
      </c>
      <c r="E21" s="198">
        <v>0.31148476369141237</v>
      </c>
      <c r="F21" s="119">
        <v>-0.44552346871311965</v>
      </c>
      <c r="G21" s="198">
        <v>0.28621210694206145</v>
      </c>
      <c r="H21" s="119">
        <v>-8.1136092982026287E-2</v>
      </c>
      <c r="I21" s="198">
        <v>0.60938004840462912</v>
      </c>
      <c r="J21" s="119">
        <v>1.1291204446777203</v>
      </c>
      <c r="K21" s="198">
        <v>0.6452598187198163</v>
      </c>
      <c r="L21" s="119">
        <v>5.8879135293518736E-2</v>
      </c>
      <c r="M21" s="195"/>
      <c r="N21" s="119" t="s">
        <v>223</v>
      </c>
      <c r="O21" s="119" t="s">
        <v>223</v>
      </c>
      <c r="P21" s="304"/>
    </row>
    <row r="22" spans="1:30" ht="6" customHeight="1" x14ac:dyDescent="0.25">
      <c r="P22" s="304"/>
    </row>
    <row r="23" spans="1:30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96"/>
      <c r="P23" s="304"/>
    </row>
    <row r="24" spans="1:30" x14ac:dyDescent="0.25">
      <c r="C24" s="197"/>
      <c r="K24" s="197"/>
      <c r="M24" s="197"/>
      <c r="N24" s="116"/>
      <c r="O24" s="197"/>
      <c r="P24" s="304"/>
    </row>
    <row r="26" spans="1:30" ht="21.75" customHeight="1" thickBot="1" x14ac:dyDescent="0.3">
      <c r="B26" s="267" t="s">
        <v>304</v>
      </c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267"/>
      <c r="Q26" s="1" t="s">
        <v>153</v>
      </c>
    </row>
    <row r="27" spans="1:30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Q27" s="1" t="s">
        <v>154</v>
      </c>
    </row>
    <row r="28" spans="1:30" ht="22.5" thickTop="1" thickBot="1" x14ac:dyDescent="0.3">
      <c r="B28" s="109"/>
      <c r="C28" s="289" t="s">
        <v>60</v>
      </c>
      <c r="D28" s="290"/>
      <c r="E28" s="290"/>
      <c r="F28" s="290"/>
      <c r="G28" s="290"/>
      <c r="H28" s="290"/>
      <c r="I28" s="290"/>
      <c r="J28" s="290"/>
      <c r="K28" s="290"/>
      <c r="L28" s="290"/>
      <c r="M28" s="290"/>
      <c r="N28" s="290"/>
      <c r="O28" s="291"/>
    </row>
    <row r="29" spans="1:30" ht="22.5" thickTop="1" thickBot="1" x14ac:dyDescent="0.3">
      <c r="B29" s="109"/>
      <c r="C29" s="292">
        <v>2019</v>
      </c>
      <c r="D29" s="293"/>
      <c r="E29" s="294" t="s">
        <v>279</v>
      </c>
      <c r="F29" s="293"/>
      <c r="G29" s="294" t="s">
        <v>280</v>
      </c>
      <c r="H29" s="293"/>
      <c r="I29" s="294" t="s">
        <v>281</v>
      </c>
      <c r="J29" s="293"/>
      <c r="K29" s="294">
        <v>2023</v>
      </c>
      <c r="L29" s="293"/>
      <c r="M29" s="294">
        <v>2024</v>
      </c>
      <c r="N29" s="295"/>
      <c r="O29" s="296"/>
    </row>
    <row r="30" spans="1:30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">
        <v>267</v>
      </c>
      <c r="O30" s="112" t="s">
        <v>268</v>
      </c>
    </row>
    <row r="31" spans="1:30" x14ac:dyDescent="0.25">
      <c r="B31" s="114" t="s">
        <v>71</v>
      </c>
      <c r="C31" s="193">
        <v>0.50960000000000005</v>
      </c>
      <c r="D31" s="116"/>
      <c r="E31" s="193">
        <v>0.49670000000000003</v>
      </c>
      <c r="F31" s="116">
        <f t="shared" ref="F31:J42" si="1">IFERROR(E31/C31-1,"-")</f>
        <v>-2.531397174254324E-2</v>
      </c>
      <c r="G31" s="193">
        <v>0.13550000000000001</v>
      </c>
      <c r="H31" s="116">
        <f t="shared" si="1"/>
        <v>-0.7271995168109523</v>
      </c>
      <c r="I31" s="193">
        <v>0.44159999999999999</v>
      </c>
      <c r="J31" s="116">
        <f t="shared" si="1"/>
        <v>2.2590405904059039</v>
      </c>
      <c r="K31" s="193">
        <v>0.96609999999999996</v>
      </c>
      <c r="L31" s="116">
        <f t="shared" ref="L31:L42" si="2">IFERROR(K31/I31-1,"-")</f>
        <v>1.1877264492753623</v>
      </c>
      <c r="M31" s="193">
        <v>0.58020000000000005</v>
      </c>
      <c r="N31" s="116">
        <v>-0.39944105165096777</v>
      </c>
      <c r="O31" s="116">
        <v>0.1385400313971743</v>
      </c>
    </row>
    <row r="32" spans="1:30" x14ac:dyDescent="0.25">
      <c r="B32" s="114" t="s">
        <v>73</v>
      </c>
      <c r="C32" s="193">
        <v>0.58590000000000009</v>
      </c>
      <c r="D32" s="116"/>
      <c r="E32" s="193">
        <v>0.54100000000000004</v>
      </c>
      <c r="F32" s="116">
        <f t="shared" si="1"/>
        <v>-7.6634237924560589E-2</v>
      </c>
      <c r="G32" s="193">
        <v>0.1497</v>
      </c>
      <c r="H32" s="116">
        <f t="shared" si="1"/>
        <v>-0.72329020332717198</v>
      </c>
      <c r="I32" s="193">
        <v>0.4879</v>
      </c>
      <c r="J32" s="116">
        <f t="shared" si="1"/>
        <v>2.2591850367401469</v>
      </c>
      <c r="K32" s="193">
        <v>1.0339</v>
      </c>
      <c r="L32" s="116">
        <f t="shared" si="2"/>
        <v>1.1190817790530847</v>
      </c>
      <c r="M32" s="193">
        <v>1.1691</v>
      </c>
      <c r="N32" s="116">
        <v>0.13076699874262498</v>
      </c>
      <c r="O32" s="116">
        <v>0.99539170506912411</v>
      </c>
    </row>
    <row r="33" spans="2:15" x14ac:dyDescent="0.25">
      <c r="B33" s="114" t="s">
        <v>75</v>
      </c>
      <c r="C33" s="193">
        <v>0.50619999999999998</v>
      </c>
      <c r="D33" s="116"/>
      <c r="E33" s="193">
        <v>0.15640000000000001</v>
      </c>
      <c r="F33" s="116">
        <f t="shared" si="1"/>
        <v>-0.69103121295930459</v>
      </c>
      <c r="G33" s="193">
        <v>0.20149999999999998</v>
      </c>
      <c r="H33" s="116">
        <f t="shared" si="1"/>
        <v>0.2883631713554986</v>
      </c>
      <c r="I33" s="193">
        <v>0.53369999999999995</v>
      </c>
      <c r="J33" s="116">
        <f t="shared" si="1"/>
        <v>1.64863523573201</v>
      </c>
      <c r="K33" s="193">
        <v>0.85769999999999991</v>
      </c>
      <c r="L33" s="116">
        <f t="shared" si="2"/>
        <v>0.60708263069139967</v>
      </c>
      <c r="M33" s="193">
        <v>0.97239999999999993</v>
      </c>
      <c r="N33" s="116">
        <v>0.13372974233414947</v>
      </c>
      <c r="O33" s="116">
        <v>0.92097984986171477</v>
      </c>
    </row>
    <row r="34" spans="2:15" x14ac:dyDescent="0.25">
      <c r="B34" s="114" t="s">
        <v>77</v>
      </c>
      <c r="C34" s="193">
        <v>0.61870000000000003</v>
      </c>
      <c r="D34" s="116"/>
      <c r="E34" s="193">
        <v>0</v>
      </c>
      <c r="F34" s="116">
        <f t="shared" si="1"/>
        <v>-1</v>
      </c>
      <c r="G34" s="193">
        <v>0.28210000000000002</v>
      </c>
      <c r="H34" s="116" t="str">
        <f t="shared" si="1"/>
        <v>-</v>
      </c>
      <c r="I34" s="193">
        <v>0.60509999999999997</v>
      </c>
      <c r="J34" s="116">
        <f t="shared" si="1"/>
        <v>1.1449840482098543</v>
      </c>
      <c r="K34" s="193">
        <v>0.55969999999999998</v>
      </c>
      <c r="L34" s="116">
        <f t="shared" si="2"/>
        <v>-7.5028920839530611E-2</v>
      </c>
      <c r="M34" s="193">
        <v>0.97870000000000001</v>
      </c>
      <c r="N34" s="116">
        <v>0.74861532964087907</v>
      </c>
      <c r="O34" s="116">
        <v>0.58186520122838203</v>
      </c>
    </row>
    <row r="35" spans="2:15" x14ac:dyDescent="0.25">
      <c r="B35" s="114" t="s">
        <v>79</v>
      </c>
      <c r="C35" s="193">
        <v>0.44740000000000002</v>
      </c>
      <c r="D35" s="116"/>
      <c r="E35" s="193">
        <v>0</v>
      </c>
      <c r="F35" s="116">
        <f t="shared" si="1"/>
        <v>-1</v>
      </c>
      <c r="G35" s="193">
        <v>0.37670000000000003</v>
      </c>
      <c r="H35" s="116" t="str">
        <f t="shared" si="1"/>
        <v>-</v>
      </c>
      <c r="I35" s="193">
        <v>0.54820000000000002</v>
      </c>
      <c r="J35" s="116">
        <f t="shared" si="1"/>
        <v>0.4552694451818422</v>
      </c>
      <c r="K35" s="193">
        <v>0.33560000000000001</v>
      </c>
      <c r="L35" s="116">
        <f t="shared" si="2"/>
        <v>-0.3878146661802262</v>
      </c>
      <c r="M35" s="193">
        <v>0.95189999999999997</v>
      </c>
      <c r="N35" s="116">
        <v>1.8364123957091776</v>
      </c>
      <c r="O35" s="116">
        <v>1.1276262852033971</v>
      </c>
    </row>
    <row r="36" spans="2:15" x14ac:dyDescent="0.25">
      <c r="B36" s="114" t="s">
        <v>81</v>
      </c>
      <c r="C36" s="193">
        <v>0.5121</v>
      </c>
      <c r="D36" s="116"/>
      <c r="E36" s="193">
        <v>0</v>
      </c>
      <c r="F36" s="116">
        <f t="shared" si="1"/>
        <v>-1</v>
      </c>
      <c r="G36" s="193">
        <v>0.153</v>
      </c>
      <c r="H36" s="116" t="str">
        <f t="shared" si="1"/>
        <v>-</v>
      </c>
      <c r="I36" s="193">
        <v>0.41840000000000005</v>
      </c>
      <c r="J36" s="116">
        <f t="shared" si="1"/>
        <v>1.7346405228758175</v>
      </c>
      <c r="K36" s="193">
        <v>0.54220000000000002</v>
      </c>
      <c r="L36" s="116">
        <f t="shared" si="2"/>
        <v>0.29588910133843194</v>
      </c>
      <c r="M36" s="193">
        <v>0.56200000000000006</v>
      </c>
      <c r="N36" s="116">
        <v>3.6517890077462312E-2</v>
      </c>
      <c r="O36" s="116">
        <v>9.744190587775825E-2</v>
      </c>
    </row>
    <row r="37" spans="2:15" x14ac:dyDescent="0.25">
      <c r="B37" s="114" t="s">
        <v>83</v>
      </c>
      <c r="C37" s="193">
        <v>0.63759999999999994</v>
      </c>
      <c r="D37" s="116"/>
      <c r="E37" s="193">
        <v>0</v>
      </c>
      <c r="F37" s="116">
        <f t="shared" si="1"/>
        <v>-1</v>
      </c>
      <c r="G37" s="193">
        <v>5.1100000000000007E-2</v>
      </c>
      <c r="H37" s="116" t="str">
        <f t="shared" si="1"/>
        <v>-</v>
      </c>
      <c r="I37" s="193">
        <v>1.0985</v>
      </c>
      <c r="J37" s="116">
        <f t="shared" si="1"/>
        <v>20.497064579256357</v>
      </c>
      <c r="K37" s="193">
        <v>1.1444000000000001</v>
      </c>
      <c r="L37" s="116">
        <f t="shared" si="2"/>
        <v>4.1784251251706817E-2</v>
      </c>
      <c r="M37" s="193">
        <v>0.71239999999999992</v>
      </c>
      <c r="N37" s="116">
        <v>-0.37749038797623224</v>
      </c>
      <c r="O37" s="116">
        <v>0.11731493099121715</v>
      </c>
    </row>
    <row r="38" spans="2:15" x14ac:dyDescent="0.25">
      <c r="B38" s="114" t="s">
        <v>85</v>
      </c>
      <c r="C38" s="193">
        <v>0.75309999999999999</v>
      </c>
      <c r="D38" s="116"/>
      <c r="E38" s="193">
        <v>0.28089999999999998</v>
      </c>
      <c r="F38" s="116">
        <f t="shared" si="1"/>
        <v>-0.6270083654229186</v>
      </c>
      <c r="G38" s="193">
        <v>0.28570000000000001</v>
      </c>
      <c r="H38" s="116">
        <f t="shared" si="1"/>
        <v>1.7087931648273491E-2</v>
      </c>
      <c r="I38" s="193">
        <v>0.99390000000000001</v>
      </c>
      <c r="J38" s="116">
        <f t="shared" si="1"/>
        <v>2.4788239411970596</v>
      </c>
      <c r="K38" s="193">
        <v>0.58109999999999995</v>
      </c>
      <c r="L38" s="116">
        <f t="shared" si="2"/>
        <v>-0.41533353456082112</v>
      </c>
      <c r="M38" s="193">
        <v>1.3337000000000001</v>
      </c>
      <c r="N38" s="116">
        <v>1.2951299260024096</v>
      </c>
      <c r="O38" s="116">
        <v>0.77094675341920071</v>
      </c>
    </row>
    <row r="39" spans="2:15" x14ac:dyDescent="0.25">
      <c r="B39" s="114" t="s">
        <v>87</v>
      </c>
      <c r="C39" s="193">
        <v>0.54930000000000001</v>
      </c>
      <c r="D39" s="116"/>
      <c r="E39" s="193">
        <v>0.20949999999999999</v>
      </c>
      <c r="F39" s="116">
        <f t="shared" si="1"/>
        <v>-0.61860549790642638</v>
      </c>
      <c r="G39" s="193">
        <v>0.37060000000000004</v>
      </c>
      <c r="H39" s="116">
        <f t="shared" si="1"/>
        <v>0.76897374701670662</v>
      </c>
      <c r="I39" s="193">
        <v>0.61980000000000002</v>
      </c>
      <c r="J39" s="116">
        <f t="shared" si="1"/>
        <v>0.67242309767943853</v>
      </c>
      <c r="K39" s="193">
        <v>0.59279999999999999</v>
      </c>
      <c r="L39" s="116">
        <f t="shared" si="2"/>
        <v>-4.3562439496611871E-2</v>
      </c>
      <c r="M39" s="193">
        <v>0.5867</v>
      </c>
      <c r="N39" s="116">
        <v>-1.0290148448043213E-2</v>
      </c>
      <c r="O39" s="116">
        <v>6.8086655743673674E-2</v>
      </c>
    </row>
    <row r="40" spans="2:15" x14ac:dyDescent="0.25">
      <c r="B40" s="114" t="s">
        <v>89</v>
      </c>
      <c r="C40" s="193">
        <v>0.58889999999999998</v>
      </c>
      <c r="D40" s="116"/>
      <c r="E40" s="193">
        <v>0.15590000000000001</v>
      </c>
      <c r="F40" s="116">
        <f t="shared" si="1"/>
        <v>-0.73526914586517234</v>
      </c>
      <c r="G40" s="193">
        <v>0.54320000000000002</v>
      </c>
      <c r="H40" s="116">
        <f t="shared" si="1"/>
        <v>2.4842847979474021</v>
      </c>
      <c r="I40" s="193">
        <v>0.75599999999999989</v>
      </c>
      <c r="J40" s="116">
        <f t="shared" si="1"/>
        <v>0.39175257731958735</v>
      </c>
      <c r="K40" s="193">
        <v>0.88049999999999995</v>
      </c>
      <c r="L40" s="116">
        <f t="shared" si="2"/>
        <v>0.16468253968253976</v>
      </c>
      <c r="M40" s="193"/>
      <c r="N40" s="116" t="s">
        <v>223</v>
      </c>
      <c r="O40" s="116" t="s">
        <v>223</v>
      </c>
    </row>
    <row r="41" spans="2:15" x14ac:dyDescent="0.25">
      <c r="B41" s="114" t="s">
        <v>91</v>
      </c>
      <c r="C41" s="193">
        <v>0.52239999999999998</v>
      </c>
      <c r="D41" s="116"/>
      <c r="E41" s="193">
        <v>0.15710000000000002</v>
      </c>
      <c r="F41" s="116">
        <f t="shared" si="1"/>
        <v>-0.69927258805513004</v>
      </c>
      <c r="G41" s="193">
        <v>0.55179999999999996</v>
      </c>
      <c r="H41" s="116">
        <f t="shared" si="1"/>
        <v>2.5124124761298527</v>
      </c>
      <c r="I41" s="193">
        <v>0.79949999999999999</v>
      </c>
      <c r="J41" s="116">
        <f t="shared" si="1"/>
        <v>0.44889452700253729</v>
      </c>
      <c r="K41" s="193">
        <v>0.61299999999999999</v>
      </c>
      <c r="L41" s="116">
        <f t="shared" si="2"/>
        <v>-0.23327079424640396</v>
      </c>
      <c r="M41" s="193"/>
      <c r="N41" s="116" t="s">
        <v>223</v>
      </c>
      <c r="O41" s="116" t="s">
        <v>223</v>
      </c>
    </row>
    <row r="42" spans="2:15" x14ac:dyDescent="0.25">
      <c r="B42" s="114" t="s">
        <v>93</v>
      </c>
      <c r="C42" s="193">
        <v>0.51929999999999998</v>
      </c>
      <c r="D42" s="116"/>
      <c r="E42" s="193">
        <v>0.66959999999999997</v>
      </c>
      <c r="F42" s="116">
        <f t="shared" si="1"/>
        <v>0.28942807625649913</v>
      </c>
      <c r="G42" s="193">
        <v>0.36570000000000003</v>
      </c>
      <c r="H42" s="116">
        <f t="shared" si="1"/>
        <v>-0.45385304659498205</v>
      </c>
      <c r="I42" s="193">
        <v>0.73360000000000003</v>
      </c>
      <c r="J42" s="116">
        <f t="shared" si="1"/>
        <v>1.0060158599945308</v>
      </c>
      <c r="K42" s="193">
        <v>0.55149999999999999</v>
      </c>
      <c r="L42" s="116">
        <f t="shared" si="2"/>
        <v>-0.24822791712104697</v>
      </c>
      <c r="M42" s="193"/>
      <c r="N42" s="116" t="s">
        <v>223</v>
      </c>
      <c r="O42" s="116" t="s">
        <v>223</v>
      </c>
    </row>
    <row r="43" spans="2:15" ht="15.75" x14ac:dyDescent="0.25">
      <c r="B43" s="117" t="s">
        <v>30</v>
      </c>
      <c r="C43" s="198">
        <v>0.56247314329506115</v>
      </c>
      <c r="D43" s="119"/>
      <c r="E43" s="198">
        <v>0.34528128719544549</v>
      </c>
      <c r="F43" s="119">
        <v>-0.38613729151096832</v>
      </c>
      <c r="G43" s="198">
        <v>0.2986165645236753</v>
      </c>
      <c r="H43" s="119">
        <v>-0.13514987461615824</v>
      </c>
      <c r="I43" s="198">
        <v>0.6718152990501054</v>
      </c>
      <c r="J43" s="119">
        <v>1.2497589848095707</v>
      </c>
      <c r="K43" s="198">
        <v>0.72280421765821778</v>
      </c>
      <c r="L43" s="119">
        <v>7.5897227526980693E-2</v>
      </c>
      <c r="M43" s="195"/>
      <c r="N43" s="119" t="s">
        <v>223</v>
      </c>
      <c r="O43" s="119" t="s">
        <v>223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5" x14ac:dyDescent="0.25">
      <c r="C46" s="197"/>
      <c r="K46" s="197"/>
      <c r="L46" s="197"/>
    </row>
  </sheetData>
  <mergeCells count="17">
    <mergeCell ref="B4:O4"/>
    <mergeCell ref="C6:O6"/>
    <mergeCell ref="C7:D7"/>
    <mergeCell ref="E7:F7"/>
    <mergeCell ref="G7:H7"/>
    <mergeCell ref="I7:J7"/>
    <mergeCell ref="K7:L7"/>
    <mergeCell ref="M7:O7"/>
    <mergeCell ref="P21:P24"/>
    <mergeCell ref="B26:O26"/>
    <mergeCell ref="C28:O28"/>
    <mergeCell ref="C29:D29"/>
    <mergeCell ref="E29:F29"/>
    <mergeCell ref="G29:H29"/>
    <mergeCell ref="I29:J29"/>
    <mergeCell ref="K29:L29"/>
    <mergeCell ref="M29:O29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28F517-FABA-4113-BADE-54D9431693D7}">
  <sheetPr>
    <tabColor theme="2" tint="-0.499984740745262"/>
  </sheetPr>
  <dimension ref="B4:B25"/>
  <sheetViews>
    <sheetView showGridLines="0" workbookViewId="0">
      <selection activeCell="D16" sqref="D16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155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0A9933-032E-43C0-9848-1EF48953846F}">
  <sheetPr>
    <tabColor theme="2" tint="-9.9978637043366805E-2"/>
  </sheetPr>
  <dimension ref="B1:BB44"/>
  <sheetViews>
    <sheetView showGridLines="0" workbookViewId="0">
      <selection activeCell="D16" sqref="D16"/>
    </sheetView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0.85546875" customWidth="1"/>
    <col min="10" max="10" width="11" hidden="1" customWidth="1"/>
    <col min="11" max="11" width="13.85546875" hidden="1" customWidth="1"/>
    <col min="12" max="12" width="11" hidden="1" customWidth="1"/>
    <col min="13" max="13" width="0" hidden="1" customWidth="1"/>
    <col min="14" max="14" width="11.42578125" hidden="1" customWidth="1"/>
    <col min="15" max="16" width="0" hidden="1" customWidth="1"/>
    <col min="18" max="18" width="25" customWidth="1"/>
    <col min="19" max="19" width="11.28515625" customWidth="1"/>
    <col min="20" max="20" width="14.85546875" customWidth="1"/>
    <col min="21" max="21" width="14.42578125" customWidth="1"/>
    <col min="22" max="23" width="14.28515625" customWidth="1"/>
    <col min="24" max="24" width="14.42578125" customWidth="1"/>
    <col min="25" max="25" width="15" customWidth="1"/>
    <col min="26" max="26" width="11.42578125" hidden="1" customWidth="1"/>
    <col min="27" max="27" width="14.85546875" hidden="1" customWidth="1"/>
    <col min="28" max="28" width="11.42578125" hidden="1" customWidth="1"/>
    <col min="29" max="29" width="12.42578125" hidden="1" customWidth="1"/>
    <col min="30" max="30" width="10.85546875" hidden="1" customWidth="1"/>
    <col min="31" max="31" width="9.85546875" hidden="1" customWidth="1"/>
    <col min="32" max="32" width="9.42578125" hidden="1" customWidth="1"/>
    <col min="33" max="33" width="14.5703125" customWidth="1"/>
    <col min="34" max="34" width="28.42578125" customWidth="1"/>
    <col min="35" max="39" width="17.7109375" customWidth="1"/>
    <col min="40" max="40" width="9.28515625" customWidth="1"/>
    <col min="41" max="41" width="14.140625" customWidth="1"/>
    <col min="42" max="42" width="9.42578125" customWidth="1"/>
    <col min="43" max="43" width="13.140625" customWidth="1"/>
    <col min="44" max="44" width="7.85546875" customWidth="1"/>
    <col min="45" max="49" width="14.42578125" hidden="1" customWidth="1"/>
    <col min="50" max="50" width="9.85546875" hidden="1" customWidth="1"/>
    <col min="51" max="51" width="13" hidden="1" customWidth="1"/>
    <col min="52" max="52" width="9.5703125" hidden="1" customWidth="1"/>
    <col min="53" max="53" width="11.85546875" hidden="1" customWidth="1"/>
    <col min="54" max="54" width="9" hidden="1" customWidth="1"/>
  </cols>
  <sheetData>
    <row r="1" spans="2:54" ht="42.75" customHeight="1" x14ac:dyDescent="0.25"/>
    <row r="3" spans="2:54" x14ac:dyDescent="0.25">
      <c r="O3" s="199"/>
    </row>
    <row r="5" spans="2:54" ht="50.25" customHeight="1" thickBot="1" x14ac:dyDescent="0.3">
      <c r="B5" s="267" t="s">
        <v>156</v>
      </c>
      <c r="C5" s="267"/>
      <c r="D5" s="267"/>
      <c r="E5" s="267"/>
      <c r="F5" s="267"/>
      <c r="G5" s="267"/>
      <c r="H5" s="267"/>
      <c r="I5" s="267"/>
      <c r="J5" s="267"/>
      <c r="K5" s="267"/>
      <c r="L5" s="267"/>
      <c r="M5" s="267"/>
      <c r="N5" s="267"/>
      <c r="O5" s="267"/>
      <c r="P5" s="267"/>
      <c r="R5" s="267" t="s">
        <v>157</v>
      </c>
      <c r="S5" s="267"/>
      <c r="T5" s="267"/>
      <c r="U5" s="267"/>
      <c r="V5" s="267"/>
      <c r="W5" s="267"/>
      <c r="X5" s="267"/>
      <c r="Y5" s="267"/>
      <c r="Z5" s="267"/>
      <c r="AA5" s="267"/>
      <c r="AB5" s="267"/>
      <c r="AC5" s="267"/>
      <c r="AD5" s="267"/>
      <c r="AE5" s="267"/>
      <c r="AF5" s="267"/>
      <c r="AH5" s="267" t="s">
        <v>158</v>
      </c>
      <c r="AI5" s="267"/>
      <c r="AJ5" s="267"/>
      <c r="AK5" s="267"/>
      <c r="AL5" s="267"/>
      <c r="AM5" s="267"/>
      <c r="AN5" s="267"/>
      <c r="AO5" s="267"/>
      <c r="AP5" s="267"/>
      <c r="AQ5" s="267"/>
      <c r="AR5" s="267"/>
      <c r="AS5" s="267"/>
      <c r="AT5" s="267"/>
      <c r="AU5" s="267"/>
      <c r="AV5" s="267"/>
      <c r="AW5" s="267"/>
      <c r="AX5" s="267"/>
      <c r="AY5" s="267"/>
      <c r="AZ5" s="267"/>
      <c r="BA5" s="267"/>
      <c r="BB5" s="267"/>
    </row>
    <row r="6" spans="2:54" ht="6" customHeight="1" thickBot="1" x14ac:dyDescent="0.3">
      <c r="B6" s="83"/>
      <c r="C6" s="83"/>
      <c r="D6" s="83"/>
      <c r="E6" s="83"/>
      <c r="F6" s="83"/>
      <c r="G6" s="83"/>
      <c r="H6" s="83"/>
      <c r="I6" s="84"/>
      <c r="J6" s="83"/>
      <c r="K6" s="83"/>
      <c r="L6" s="83"/>
      <c r="M6" s="83"/>
      <c r="N6" s="84"/>
      <c r="O6" s="84"/>
      <c r="P6" s="84"/>
      <c r="R6" s="83"/>
      <c r="S6" s="83"/>
      <c r="T6" s="83"/>
      <c r="U6" s="83"/>
      <c r="V6" s="83"/>
      <c r="W6" s="83"/>
      <c r="X6" s="83"/>
      <c r="Y6" s="84"/>
      <c r="Z6" s="83"/>
      <c r="AA6" s="83"/>
      <c r="AB6" s="83"/>
      <c r="AC6" s="83"/>
      <c r="AD6" s="84"/>
      <c r="AE6" s="84"/>
      <c r="AF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  <c r="AW6" s="84"/>
      <c r="AX6" s="84"/>
      <c r="AY6" s="84"/>
      <c r="AZ6" s="84"/>
      <c r="BA6" s="84"/>
      <c r="BB6" s="84"/>
    </row>
    <row r="7" spans="2:54" ht="51.75" customHeight="1" thickBot="1" x14ac:dyDescent="0.3">
      <c r="B7" s="85"/>
      <c r="C7" s="200" t="s">
        <v>256</v>
      </c>
      <c r="D7" s="200" t="s">
        <v>263</v>
      </c>
      <c r="E7" s="200" t="s">
        <v>258</v>
      </c>
      <c r="F7" s="90" t="s">
        <v>259</v>
      </c>
      <c r="G7" s="90" t="s">
        <v>260</v>
      </c>
      <c r="H7" s="14" t="str">
        <f>CONCATENATE("var. ",RIGHT(G7,2),"/",RIGHT(F7,2))</f>
        <v>var. 24/23</v>
      </c>
      <c r="I7" s="201" t="str">
        <f>CONCATENATE("var. ",RIGHT(G7,2),"/",RIGHT(C7,2))</f>
        <v>var. 24/19</v>
      </c>
      <c r="J7" s="200" t="s">
        <v>229</v>
      </c>
      <c r="K7" s="202" t="s">
        <v>219</v>
      </c>
      <c r="L7" s="202" t="s">
        <v>220</v>
      </c>
      <c r="M7" s="13" t="s">
        <v>221</v>
      </c>
      <c r="N7" s="13" t="s">
        <v>222</v>
      </c>
      <c r="O7" s="14" t="str">
        <f>CONCATENATE("var. ",RIGHT(N7,2),"/",RIGHT(M7,2))</f>
        <v>var. 24/23</v>
      </c>
      <c r="P7" s="14" t="str">
        <f>CONCATENATE("var. ",RIGHT(N7,2),"/",RIGHT(J7,2))</f>
        <v>var. 24/20</v>
      </c>
      <c r="R7" s="85"/>
      <c r="S7" s="200" t="s">
        <v>256</v>
      </c>
      <c r="T7" s="202" t="s">
        <v>263</v>
      </c>
      <c r="U7" s="202" t="s">
        <v>258</v>
      </c>
      <c r="V7" s="90" t="s">
        <v>259</v>
      </c>
      <c r="W7" s="90" t="s">
        <v>260</v>
      </c>
      <c r="X7" s="14" t="str">
        <f>CONCATENATE("var. ",RIGHT(W7,2),"/",RIGHT(V7,2))</f>
        <v>var. 24/23</v>
      </c>
      <c r="Y7" s="201" t="str">
        <f>CONCATENATE("var. ",RIGHT(W7,2),"/",RIGHT(S7,2))</f>
        <v>var. 24/19</v>
      </c>
      <c r="Z7" s="200" t="s">
        <v>229</v>
      </c>
      <c r="AA7" s="200" t="s">
        <v>219</v>
      </c>
      <c r="AB7" s="200" t="s">
        <v>220</v>
      </c>
      <c r="AC7" s="13" t="s">
        <v>221</v>
      </c>
      <c r="AD7" s="13" t="s">
        <v>222</v>
      </c>
      <c r="AE7" s="14" t="str">
        <f>CONCATENATE("var. ",RIGHT(AD7,2),"/",RIGHT(AC7,2))</f>
        <v>var. 24/23</v>
      </c>
      <c r="AF7" s="14" t="str">
        <f>CONCATENATE("var. ",RIGHT(AD7,2),"/",RIGHT(Z7,2))</f>
        <v>var. 24/20</v>
      </c>
      <c r="AH7" s="85"/>
      <c r="AI7" s="200" t="s">
        <v>256</v>
      </c>
      <c r="AJ7" s="202" t="s">
        <v>263</v>
      </c>
      <c r="AK7" s="202" t="s">
        <v>258</v>
      </c>
      <c r="AL7" s="90" t="s">
        <v>259</v>
      </c>
      <c r="AM7" s="90" t="s">
        <v>260</v>
      </c>
      <c r="AN7" s="14" t="str">
        <f>CONCATENATE("var. ",RIGHT(AM7,2),"/",RIGHT(AL7,2))</f>
        <v>var. 24/23</v>
      </c>
      <c r="AO7" s="201" t="str">
        <f>CONCATENATE("dif. ",RIGHT(AM7,2),"/",RIGHT(AL7,2))</f>
        <v>dif. 24/23</v>
      </c>
      <c r="AP7" s="201" t="str">
        <f>CONCATENATE("var. ",RIGHT(AM7,2),"/",RIGHT(AI7,2))</f>
        <v>var. 24/19</v>
      </c>
      <c r="AQ7" s="201" t="str">
        <f>CONCATENATE("dif. ",RIGHT(AM7,2),"/",RIGHT(AI7,2))</f>
        <v>dif. 24/19</v>
      </c>
      <c r="AR7" s="203" t="str">
        <f>CONCATENATE("cuota ",RIGHT(AM7,2))</f>
        <v>cuota 24</v>
      </c>
      <c r="AS7" s="200" t="s">
        <v>229</v>
      </c>
      <c r="AT7" s="202" t="s">
        <v>219</v>
      </c>
      <c r="AU7" s="202" t="s">
        <v>220</v>
      </c>
      <c r="AV7" s="13" t="s">
        <v>221</v>
      </c>
      <c r="AW7" s="13" t="s">
        <v>222</v>
      </c>
      <c r="AX7" s="14" t="str">
        <f>CONCATENATE("var. ",RIGHT(AW7,2),"/",RIGHT(AV7,2))</f>
        <v>var. 24/23</v>
      </c>
      <c r="AY7" s="201" t="str">
        <f>CONCATENATE("dif. ",RIGHT(AW7,2),"/",RIGHT(AV7,2))</f>
        <v>dif. 24/23</v>
      </c>
      <c r="AZ7" s="201" t="str">
        <f>CONCATENATE("var. ",RIGHT(AW7,2),"/",RIGHT(AS7,2))</f>
        <v>var. 24/20</v>
      </c>
      <c r="BA7" s="201" t="str">
        <f>CONCATENATE("dif. ",RIGHT(AW7,2),"/",RIGHT(AS7,2))</f>
        <v>dif. 24/20</v>
      </c>
      <c r="BB7" s="203" t="str">
        <f>CONCATENATE("cuota ",RIGHT(AW7,2))</f>
        <v>cuota 24</v>
      </c>
    </row>
    <row r="8" spans="2:54" ht="15.75" x14ac:dyDescent="0.25">
      <c r="B8" s="204" t="s">
        <v>43</v>
      </c>
      <c r="C8" s="205">
        <v>86.837280333461948</v>
      </c>
      <c r="D8" s="206">
        <v>91.069380211097865</v>
      </c>
      <c r="E8" s="206">
        <v>103.29823765091633</v>
      </c>
      <c r="F8" s="207">
        <v>109.9946319260003</v>
      </c>
      <c r="G8" s="206">
        <v>121.66499039316359</v>
      </c>
      <c r="H8" s="132">
        <f>G8/F8-1</f>
        <v>0.1060993456027437</v>
      </c>
      <c r="I8" s="132">
        <f t="shared" ref="I8:I18" si="0">G8/C8-1</f>
        <v>0.40106864155533795</v>
      </c>
      <c r="J8" s="205">
        <v>83.06</v>
      </c>
      <c r="K8" s="208">
        <v>90.79</v>
      </c>
      <c r="L8" s="208">
        <v>95.91</v>
      </c>
      <c r="M8" s="208">
        <v>2490.0100000000002</v>
      </c>
      <c r="N8" s="208">
        <v>114.99</v>
      </c>
      <c r="O8" s="132">
        <f t="shared" ref="O8:O18" si="1">N8/M8-1</f>
        <v>-0.95381946257243944</v>
      </c>
      <c r="P8" s="209">
        <f t="shared" ref="P8:P18" si="2">N8/J8-1</f>
        <v>0.38442090055381639</v>
      </c>
      <c r="R8" s="204" t="s">
        <v>43</v>
      </c>
      <c r="S8" s="205">
        <v>69.440209401728779</v>
      </c>
      <c r="T8" s="207">
        <v>39.070215757544972</v>
      </c>
      <c r="U8" s="207">
        <v>76.933465226428424</v>
      </c>
      <c r="V8" s="207">
        <v>89.062594194965328</v>
      </c>
      <c r="W8" s="207">
        <v>100.79709840889498</v>
      </c>
      <c r="X8" s="132">
        <f t="shared" ref="X8:X18" si="3">W8/V8-1</f>
        <v>0.13175569743950932</v>
      </c>
      <c r="Y8" s="132">
        <f t="shared" ref="Y8:Y18" si="4">W8/S8-1</f>
        <v>0.45156674032704669</v>
      </c>
      <c r="Z8" s="205">
        <v>25.3</v>
      </c>
      <c r="AA8" s="208">
        <v>58.86</v>
      </c>
      <c r="AB8" s="208">
        <v>76.260000000000005</v>
      </c>
      <c r="AC8" s="208">
        <v>2028.6000000000001</v>
      </c>
      <c r="AD8" s="208">
        <v>96.18</v>
      </c>
      <c r="AE8" s="132">
        <f t="shared" ref="AE8:AE18" si="5">AD8/AC8-1</f>
        <v>-0.95258799171842645</v>
      </c>
      <c r="AF8" s="132">
        <f t="shared" ref="AF8:AF18" si="6">AD8/Z8-1</f>
        <v>2.8015810276679844</v>
      </c>
      <c r="AH8" s="63" t="s">
        <v>43</v>
      </c>
      <c r="AI8" s="210">
        <v>1045543907.38</v>
      </c>
      <c r="AJ8" s="131">
        <v>306312245.67000002</v>
      </c>
      <c r="AK8" s="131">
        <v>1085607020.7099998</v>
      </c>
      <c r="AL8" s="131">
        <v>1282076798.0699999</v>
      </c>
      <c r="AM8" s="131">
        <v>1472254155.6700001</v>
      </c>
      <c r="AN8" s="132">
        <f t="shared" ref="AN8:AN18" si="7">AM8/AL8-1</f>
        <v>0.14833538668376756</v>
      </c>
      <c r="AO8" s="131">
        <f t="shared" ref="AO8:AO18" si="8">AM8-AL8</f>
        <v>190177357.60000014</v>
      </c>
      <c r="AP8" s="132">
        <f t="shared" ref="AP8:AP18" si="9">AM8/AI8-1</f>
        <v>0.40812274384466707</v>
      </c>
      <c r="AQ8" s="131">
        <f t="shared" ref="AQ8:AQ18" si="10">AM8-AI8</f>
        <v>426710248.29000008</v>
      </c>
      <c r="AR8" s="133">
        <f t="shared" ref="AR8:AR18" si="11">AM8/AM$8</f>
        <v>1</v>
      </c>
      <c r="AS8" s="211">
        <v>20716474.809999999</v>
      </c>
      <c r="AT8" s="212">
        <v>79488939.680000007</v>
      </c>
      <c r="AU8" s="212">
        <v>119657578.95999999</v>
      </c>
      <c r="AV8" s="212">
        <v>409596343.76000005</v>
      </c>
      <c r="AW8" s="212">
        <v>154898697.19999999</v>
      </c>
      <c r="AX8" s="132">
        <f t="shared" ref="AX8:AX18" si="12">AW8/AV8-1</f>
        <v>-0.62182597681887086</v>
      </c>
      <c r="AY8" s="131">
        <f t="shared" ref="AY8:AY18" si="13">AW8-AV8</f>
        <v>-254697646.56000006</v>
      </c>
      <c r="AZ8" s="132">
        <f t="shared" ref="AZ8:AZ18" si="14">AW8/AS8-1</f>
        <v>6.4770779594812735</v>
      </c>
      <c r="BA8" s="131">
        <f t="shared" ref="BA8:BA18" si="15">AW8-AS8</f>
        <v>134182222.38999999</v>
      </c>
      <c r="BB8" s="133">
        <f t="shared" ref="BB8:BB18" si="16">AW8/AW$8</f>
        <v>1</v>
      </c>
    </row>
    <row r="9" spans="2:54" x14ac:dyDescent="0.25">
      <c r="B9" s="15" t="s">
        <v>44</v>
      </c>
      <c r="C9" s="213">
        <v>105.83803653049004</v>
      </c>
      <c r="D9" s="214">
        <v>116.11456663753094</v>
      </c>
      <c r="E9" s="214">
        <v>127.56544838319554</v>
      </c>
      <c r="F9" s="214">
        <v>133.71815371019682</v>
      </c>
      <c r="G9" s="214">
        <v>146.60236764592418</v>
      </c>
      <c r="H9" s="74">
        <f>G9/F9-1</f>
        <v>9.6353513552474901E-2</v>
      </c>
      <c r="I9" s="74">
        <f t="shared" si="0"/>
        <v>0.385157665918062</v>
      </c>
      <c r="J9" s="213">
        <v>96.03</v>
      </c>
      <c r="K9" s="214">
        <v>110.59</v>
      </c>
      <c r="L9" s="214">
        <v>113.51</v>
      </c>
      <c r="M9" s="214">
        <v>121.09</v>
      </c>
      <c r="N9" s="214">
        <v>133.80000000000001</v>
      </c>
      <c r="O9" s="74">
        <f t="shared" si="1"/>
        <v>0.10496325047485344</v>
      </c>
      <c r="P9" s="74">
        <f t="shared" si="2"/>
        <v>0.39331458919087803</v>
      </c>
      <c r="R9" s="15" t="s">
        <v>44</v>
      </c>
      <c r="S9" s="213">
        <v>88.85877070875992</v>
      </c>
      <c r="T9" s="214">
        <v>54.260030644457672</v>
      </c>
      <c r="U9" s="214">
        <v>103.08931734441472</v>
      </c>
      <c r="V9" s="214">
        <v>114.07144773444791</v>
      </c>
      <c r="W9" s="214">
        <v>125.80164989616743</v>
      </c>
      <c r="X9" s="74">
        <f t="shared" si="3"/>
        <v>0.10283206178838711</v>
      </c>
      <c r="Y9" s="74">
        <f t="shared" si="4"/>
        <v>0.41574825864393361</v>
      </c>
      <c r="Z9" s="213">
        <v>28.74</v>
      </c>
      <c r="AA9" s="214">
        <v>81.239999999999995</v>
      </c>
      <c r="AB9" s="214">
        <v>96.8</v>
      </c>
      <c r="AC9" s="214">
        <v>104.87</v>
      </c>
      <c r="AD9" s="214">
        <v>116.86</v>
      </c>
      <c r="AE9" s="74">
        <f t="shared" si="5"/>
        <v>0.114332030132545</v>
      </c>
      <c r="AF9" s="74">
        <f t="shared" si="6"/>
        <v>3.0661099512874044</v>
      </c>
      <c r="AH9" s="15" t="s">
        <v>44</v>
      </c>
      <c r="AI9" s="215">
        <v>468431127.44</v>
      </c>
      <c r="AJ9" s="52">
        <v>159592697.41000003</v>
      </c>
      <c r="AK9" s="52">
        <v>529239752.11999995</v>
      </c>
      <c r="AL9" s="52">
        <v>610441225.04999995</v>
      </c>
      <c r="AM9" s="52">
        <v>682827011.81999993</v>
      </c>
      <c r="AN9" s="74">
        <f t="shared" si="7"/>
        <v>0.11857945335207498</v>
      </c>
      <c r="AO9" s="52">
        <f t="shared" si="8"/>
        <v>72385786.769999981</v>
      </c>
      <c r="AP9" s="74">
        <f t="shared" si="9"/>
        <v>0.45768923502518799</v>
      </c>
      <c r="AQ9" s="52">
        <f t="shared" si="10"/>
        <v>214395884.37999994</v>
      </c>
      <c r="AR9" s="98">
        <f t="shared" si="11"/>
        <v>0.46379696684181265</v>
      </c>
      <c r="AS9" s="216">
        <v>8536263.7100000009</v>
      </c>
      <c r="AT9" s="217">
        <v>40620231.170000002</v>
      </c>
      <c r="AU9" s="217">
        <v>54807801.740000002</v>
      </c>
      <c r="AV9" s="217">
        <v>62550119.329999998</v>
      </c>
      <c r="AW9" s="217">
        <v>69335684.719999999</v>
      </c>
      <c r="AX9" s="74">
        <f t="shared" si="12"/>
        <v>0.10848205347460538</v>
      </c>
      <c r="AY9" s="52">
        <f t="shared" si="13"/>
        <v>6785565.3900000006</v>
      </c>
      <c r="AZ9" s="74">
        <f t="shared" si="14"/>
        <v>7.122486262786742</v>
      </c>
      <c r="BA9" s="52">
        <f t="shared" si="15"/>
        <v>60799421.009999998</v>
      </c>
      <c r="BB9" s="98">
        <f t="shared" si="16"/>
        <v>0.44761954731275821</v>
      </c>
    </row>
    <row r="10" spans="2:54" x14ac:dyDescent="0.25">
      <c r="B10" s="19" t="s">
        <v>45</v>
      </c>
      <c r="C10" s="213">
        <v>83.94854979315879</v>
      </c>
      <c r="D10" s="214">
        <v>77.447569223898185</v>
      </c>
      <c r="E10" s="214">
        <v>91.156906794478274</v>
      </c>
      <c r="F10" s="214">
        <v>98.386754095227644</v>
      </c>
      <c r="G10" s="214">
        <v>112.4581434025299</v>
      </c>
      <c r="H10" s="74">
        <f>G10/F10-1</f>
        <v>0.14302117634333866</v>
      </c>
      <c r="I10" s="74">
        <f t="shared" si="0"/>
        <v>0.33960793461728667</v>
      </c>
      <c r="J10" s="213">
        <v>75.73</v>
      </c>
      <c r="K10" s="214">
        <v>83.36</v>
      </c>
      <c r="L10" s="214">
        <v>92.01</v>
      </c>
      <c r="M10" s="214">
        <v>95.26</v>
      </c>
      <c r="N10" s="214">
        <v>109.97</v>
      </c>
      <c r="O10" s="74">
        <f t="shared" si="1"/>
        <v>0.15441948351879065</v>
      </c>
      <c r="P10" s="74">
        <f t="shared" si="2"/>
        <v>0.45213257625775771</v>
      </c>
      <c r="R10" s="19" t="s">
        <v>45</v>
      </c>
      <c r="S10" s="213">
        <v>67.350854140699994</v>
      </c>
      <c r="T10" s="214">
        <v>28.096422265804478</v>
      </c>
      <c r="U10" s="214">
        <v>67.596043762907556</v>
      </c>
      <c r="V10" s="214">
        <v>80.07520949776405</v>
      </c>
      <c r="W10" s="214">
        <v>93.934784079687773</v>
      </c>
      <c r="X10" s="74">
        <f t="shared" si="3"/>
        <v>0.17308196467860282</v>
      </c>
      <c r="Y10" s="74">
        <f t="shared" si="4"/>
        <v>0.39470813367047053</v>
      </c>
      <c r="Z10" s="213">
        <v>19.190000000000001</v>
      </c>
      <c r="AA10" s="214">
        <v>45.21</v>
      </c>
      <c r="AB10" s="214">
        <v>73.95</v>
      </c>
      <c r="AC10" s="214">
        <v>79.42</v>
      </c>
      <c r="AD10" s="214">
        <v>92.31</v>
      </c>
      <c r="AE10" s="74">
        <f t="shared" si="5"/>
        <v>0.16230168723243521</v>
      </c>
      <c r="AF10" s="74">
        <f t="shared" si="6"/>
        <v>3.810317873892652</v>
      </c>
      <c r="AH10" s="19" t="s">
        <v>45</v>
      </c>
      <c r="AI10" s="215">
        <v>289056270.31999999</v>
      </c>
      <c r="AJ10" s="52">
        <v>54643721.259999998</v>
      </c>
      <c r="AK10" s="52">
        <v>268240407.28</v>
      </c>
      <c r="AL10" s="52">
        <v>313022583.24000001</v>
      </c>
      <c r="AM10" s="52">
        <v>371808488.12</v>
      </c>
      <c r="AN10" s="74">
        <f t="shared" si="7"/>
        <v>0.18780084258306617</v>
      </c>
      <c r="AO10" s="52">
        <f t="shared" si="8"/>
        <v>58785904.879999995</v>
      </c>
      <c r="AP10" s="74">
        <f t="shared" si="9"/>
        <v>0.28628411246152563</v>
      </c>
      <c r="AQ10" s="52">
        <f t="shared" si="10"/>
        <v>82752217.800000012</v>
      </c>
      <c r="AR10" s="98">
        <f t="shared" si="11"/>
        <v>0.25254368390680187</v>
      </c>
      <c r="AS10" s="216">
        <v>4075824.7</v>
      </c>
      <c r="AT10" s="217">
        <v>17332275.870000001</v>
      </c>
      <c r="AU10" s="217">
        <v>33224281.379999999</v>
      </c>
      <c r="AV10" s="217">
        <v>35088456.539999999</v>
      </c>
      <c r="AW10" s="217">
        <v>40692426.149999999</v>
      </c>
      <c r="AX10" s="74">
        <f t="shared" si="12"/>
        <v>0.15970977816056431</v>
      </c>
      <c r="AY10" s="52">
        <f t="shared" si="13"/>
        <v>5603969.6099999994</v>
      </c>
      <c r="AZ10" s="74">
        <f t="shared" si="14"/>
        <v>8.9838509124300643</v>
      </c>
      <c r="BA10" s="52">
        <f t="shared" si="15"/>
        <v>36616601.449999996</v>
      </c>
      <c r="BB10" s="98">
        <f t="shared" si="16"/>
        <v>0.26270347579140257</v>
      </c>
    </row>
    <row r="11" spans="2:54" x14ac:dyDescent="0.25">
      <c r="B11" s="19" t="s">
        <v>46</v>
      </c>
      <c r="C11" s="213">
        <v>67.176998090791216</v>
      </c>
      <c r="D11" s="214">
        <v>62.252206793155345</v>
      </c>
      <c r="E11" s="214">
        <v>73.115820519666087</v>
      </c>
      <c r="F11" s="214">
        <v>77.188792727031</v>
      </c>
      <c r="G11" s="214">
        <v>85.301941675456575</v>
      </c>
      <c r="H11" s="74">
        <f>G11/F11-1</f>
        <v>0.10510786166998054</v>
      </c>
      <c r="I11" s="74">
        <f t="shared" si="0"/>
        <v>0.26980877532171199</v>
      </c>
      <c r="J11" s="213">
        <v>53.28</v>
      </c>
      <c r="K11" s="214">
        <v>66.47</v>
      </c>
      <c r="L11" s="214">
        <v>78.08</v>
      </c>
      <c r="M11" s="214">
        <v>78.900000000000006</v>
      </c>
      <c r="N11" s="214">
        <v>82.41</v>
      </c>
      <c r="O11" s="74">
        <f t="shared" si="1"/>
        <v>4.448669201520894E-2</v>
      </c>
      <c r="P11" s="74">
        <f t="shared" si="2"/>
        <v>0.54673423423423406</v>
      </c>
      <c r="R11" s="19" t="s">
        <v>46</v>
      </c>
      <c r="S11" s="213">
        <v>45.864424342831967</v>
      </c>
      <c r="T11" s="214">
        <v>27.88787801648812</v>
      </c>
      <c r="U11" s="214">
        <v>49.359293251360633</v>
      </c>
      <c r="V11" s="214">
        <v>48.672757237708105</v>
      </c>
      <c r="W11" s="214">
        <v>59.208941638137979</v>
      </c>
      <c r="X11" s="74">
        <f t="shared" si="3"/>
        <v>0.21646984881035691</v>
      </c>
      <c r="Y11" s="74">
        <f t="shared" si="4"/>
        <v>0.29095573500622374</v>
      </c>
      <c r="Z11" s="213">
        <v>9.67</v>
      </c>
      <c r="AA11" s="214">
        <v>41.39</v>
      </c>
      <c r="AB11" s="214">
        <v>52.42</v>
      </c>
      <c r="AC11" s="214">
        <v>46.32</v>
      </c>
      <c r="AD11" s="214">
        <v>56.32</v>
      </c>
      <c r="AE11" s="74">
        <f t="shared" si="5"/>
        <v>0.21588946459412783</v>
      </c>
      <c r="AF11" s="74">
        <f t="shared" si="6"/>
        <v>4.824198552223371</v>
      </c>
      <c r="AH11" s="19" t="s">
        <v>46</v>
      </c>
      <c r="AI11" s="215">
        <v>6473308.3900000006</v>
      </c>
      <c r="AJ11" s="52">
        <v>2313894.2200000002</v>
      </c>
      <c r="AK11" s="52">
        <v>5496393.5700000003</v>
      </c>
      <c r="AL11" s="52">
        <v>5867835.2400000002</v>
      </c>
      <c r="AM11" s="52">
        <v>7172406.2599999998</v>
      </c>
      <c r="AN11" s="74">
        <f t="shared" si="7"/>
        <v>0.22232577545923049</v>
      </c>
      <c r="AO11" s="52">
        <f t="shared" si="8"/>
        <v>1304571.0199999996</v>
      </c>
      <c r="AP11" s="74">
        <f t="shared" si="9"/>
        <v>0.10799699749821423</v>
      </c>
      <c r="AQ11" s="52">
        <f t="shared" si="10"/>
        <v>699097.86999999918</v>
      </c>
      <c r="AR11" s="98">
        <f t="shared" si="11"/>
        <v>4.8717174493122413E-3</v>
      </c>
      <c r="AS11" s="216">
        <v>41779.67</v>
      </c>
      <c r="AT11" s="217">
        <v>481806.9</v>
      </c>
      <c r="AU11" s="217">
        <v>682570.84</v>
      </c>
      <c r="AV11" s="217">
        <v>625306.80000000005</v>
      </c>
      <c r="AW11" s="217">
        <v>763726.75</v>
      </c>
      <c r="AX11" s="74">
        <f t="shared" si="12"/>
        <v>0.22136325720430339</v>
      </c>
      <c r="AY11" s="52">
        <f t="shared" si="13"/>
        <v>138419.94999999995</v>
      </c>
      <c r="AZ11" s="74">
        <f t="shared" si="14"/>
        <v>17.279865542260147</v>
      </c>
      <c r="BA11" s="52">
        <f t="shared" si="15"/>
        <v>721947.08</v>
      </c>
      <c r="BB11" s="98">
        <f t="shared" si="16"/>
        <v>4.9304917588422429E-3</v>
      </c>
    </row>
    <row r="12" spans="2:54" x14ac:dyDescent="0.25">
      <c r="B12" s="19" t="s">
        <v>47</v>
      </c>
      <c r="C12" s="213">
        <v>137.80014866794448</v>
      </c>
      <c r="D12" s="214">
        <v>145.02541470990838</v>
      </c>
      <c r="E12" s="214">
        <v>197.70591627292606</v>
      </c>
      <c r="F12" s="214">
        <v>190.78024471132977</v>
      </c>
      <c r="G12" s="214">
        <v>196.95834405586862</v>
      </c>
      <c r="H12" s="74">
        <f t="shared" ref="H12:H18" si="17">G12/F12-1</f>
        <v>3.238332854581949E-2</v>
      </c>
      <c r="I12" s="74">
        <f t="shared" si="0"/>
        <v>0.42930429291826822</v>
      </c>
      <c r="J12" s="213">
        <v>137.37</v>
      </c>
      <c r="K12" s="214">
        <v>145.12</v>
      </c>
      <c r="L12" s="214">
        <v>117.11</v>
      </c>
      <c r="M12" s="214">
        <v>206.94</v>
      </c>
      <c r="N12" s="214">
        <v>201.77</v>
      </c>
      <c r="O12" s="74">
        <f t="shared" si="1"/>
        <v>-2.4983086885087435E-2</v>
      </c>
      <c r="P12" s="74">
        <f t="shared" si="2"/>
        <v>0.46880687195166337</v>
      </c>
      <c r="R12" s="19" t="s">
        <v>47</v>
      </c>
      <c r="S12" s="213">
        <v>101.6440287574876</v>
      </c>
      <c r="T12" s="214">
        <v>32.24572252464683</v>
      </c>
      <c r="U12" s="214">
        <v>98.304300114448282</v>
      </c>
      <c r="V12" s="214">
        <v>102.10838505580971</v>
      </c>
      <c r="W12" s="214">
        <v>116.31423703748221</v>
      </c>
      <c r="X12" s="74">
        <f t="shared" si="3"/>
        <v>0.13912522437709662</v>
      </c>
      <c r="Y12" s="74">
        <f t="shared" si="4"/>
        <v>0.1443292681264754</v>
      </c>
      <c r="Z12" s="213">
        <v>31.88</v>
      </c>
      <c r="AA12" s="214">
        <v>71.989999999999995</v>
      </c>
      <c r="AB12" s="214">
        <v>61.82</v>
      </c>
      <c r="AC12" s="214">
        <v>97.35</v>
      </c>
      <c r="AD12" s="214">
        <v>109.32</v>
      </c>
      <c r="AE12" s="74">
        <f t="shared" si="5"/>
        <v>0.12295839753466864</v>
      </c>
      <c r="AF12" s="74">
        <f t="shared" si="6"/>
        <v>2.4291091593475533</v>
      </c>
      <c r="AH12" s="19" t="s">
        <v>47</v>
      </c>
      <c r="AI12" s="215">
        <v>43399086.400000006</v>
      </c>
      <c r="AJ12" s="52">
        <v>11528851.700000001</v>
      </c>
      <c r="AK12" s="52">
        <v>43858486.32</v>
      </c>
      <c r="AL12" s="52">
        <v>42685134.180000007</v>
      </c>
      <c r="AM12" s="52">
        <v>41549701.189999998</v>
      </c>
      <c r="AN12" s="74">
        <f t="shared" si="7"/>
        <v>-2.6600197277393378E-2</v>
      </c>
      <c r="AO12" s="52">
        <f t="shared" si="8"/>
        <v>-1135432.9900000095</v>
      </c>
      <c r="AP12" s="74">
        <f t="shared" si="9"/>
        <v>-4.261345948517492E-2</v>
      </c>
      <c r="AQ12" s="52">
        <f t="shared" si="10"/>
        <v>-1849385.2100000083</v>
      </c>
      <c r="AR12" s="98">
        <f t="shared" si="11"/>
        <v>2.8221826394567977E-2</v>
      </c>
      <c r="AS12" s="216">
        <v>1591276.45</v>
      </c>
      <c r="AT12" s="217">
        <v>2984832.55</v>
      </c>
      <c r="AU12" s="217">
        <v>3062020.17</v>
      </c>
      <c r="AV12" s="217">
        <v>4468236.7300000004</v>
      </c>
      <c r="AW12" s="217">
        <v>5073498.01</v>
      </c>
      <c r="AX12" s="74">
        <f t="shared" si="12"/>
        <v>0.13545864209392477</v>
      </c>
      <c r="AY12" s="52">
        <f t="shared" si="13"/>
        <v>605261.27999999933</v>
      </c>
      <c r="AZ12" s="74">
        <f t="shared" si="14"/>
        <v>2.1883196725496692</v>
      </c>
      <c r="BA12" s="52">
        <f t="shared" si="15"/>
        <v>3482221.5599999996</v>
      </c>
      <c r="BB12" s="98">
        <f t="shared" si="16"/>
        <v>3.2753651913865159E-2</v>
      </c>
    </row>
    <row r="13" spans="2:54" x14ac:dyDescent="0.25">
      <c r="B13" s="19" t="s">
        <v>48</v>
      </c>
      <c r="C13" s="213">
        <v>52.345899812926</v>
      </c>
      <c r="D13" s="214">
        <v>45.431996001572195</v>
      </c>
      <c r="E13" s="214">
        <v>57.011049776373788</v>
      </c>
      <c r="F13" s="214">
        <v>64.242639587111185</v>
      </c>
      <c r="G13" s="214">
        <v>72.971924235634589</v>
      </c>
      <c r="H13" s="74">
        <f t="shared" si="17"/>
        <v>0.13587991876776395</v>
      </c>
      <c r="I13" s="74">
        <f t="shared" si="0"/>
        <v>0.39403323844698379</v>
      </c>
      <c r="J13" s="213">
        <v>43.02</v>
      </c>
      <c r="K13" s="214">
        <v>49.5</v>
      </c>
      <c r="L13" s="214">
        <v>56.54</v>
      </c>
      <c r="M13" s="214">
        <v>63.46</v>
      </c>
      <c r="N13" s="214">
        <v>71.25</v>
      </c>
      <c r="O13" s="74">
        <f t="shared" si="1"/>
        <v>0.1227544910179641</v>
      </c>
      <c r="P13" s="74">
        <f t="shared" si="2"/>
        <v>0.65620641562064153</v>
      </c>
      <c r="R13" s="19" t="s">
        <v>48</v>
      </c>
      <c r="S13" s="213">
        <v>41.055269642731616</v>
      </c>
      <c r="T13" s="214">
        <v>22.074445220351141</v>
      </c>
      <c r="U13" s="214">
        <v>39.178031482317891</v>
      </c>
      <c r="V13" s="214">
        <v>50.356831767424417</v>
      </c>
      <c r="W13" s="214">
        <v>59.253101479720442</v>
      </c>
      <c r="X13" s="74">
        <f t="shared" si="3"/>
        <v>0.17666460339252277</v>
      </c>
      <c r="Y13" s="74">
        <f t="shared" si="4"/>
        <v>0.44325203549626546</v>
      </c>
      <c r="Z13" s="213">
        <v>14.52</v>
      </c>
      <c r="AA13" s="214">
        <v>32.75</v>
      </c>
      <c r="AB13" s="214">
        <v>43.87</v>
      </c>
      <c r="AC13" s="214">
        <v>51.13</v>
      </c>
      <c r="AD13" s="214">
        <v>59.56</v>
      </c>
      <c r="AE13" s="74">
        <f t="shared" si="5"/>
        <v>0.16487385096812046</v>
      </c>
      <c r="AF13" s="74">
        <f t="shared" si="6"/>
        <v>3.1019283746556479</v>
      </c>
      <c r="AH13" s="19" t="s">
        <v>48</v>
      </c>
      <c r="AI13" s="215">
        <v>115136718.49000001</v>
      </c>
      <c r="AJ13" s="52">
        <v>26544946.129999999</v>
      </c>
      <c r="AK13" s="52">
        <v>95422144.319999993</v>
      </c>
      <c r="AL13" s="52">
        <v>128217417.26000001</v>
      </c>
      <c r="AM13" s="52">
        <v>158145908.91000003</v>
      </c>
      <c r="AN13" s="74">
        <f t="shared" si="7"/>
        <v>0.23341986049610441</v>
      </c>
      <c r="AO13" s="52">
        <f t="shared" si="8"/>
        <v>29928491.650000021</v>
      </c>
      <c r="AP13" s="74">
        <f t="shared" si="9"/>
        <v>0.3735488642029996</v>
      </c>
      <c r="AQ13" s="52">
        <f t="shared" si="10"/>
        <v>43009190.420000017</v>
      </c>
      <c r="AR13" s="98">
        <f t="shared" si="11"/>
        <v>0.10741753270041222</v>
      </c>
      <c r="AS13" s="216">
        <v>1919548.67</v>
      </c>
      <c r="AT13" s="217">
        <v>7411200.8499999996</v>
      </c>
      <c r="AU13" s="217">
        <v>11547651.800000001</v>
      </c>
      <c r="AV13" s="217">
        <v>14509974.98</v>
      </c>
      <c r="AW13" s="217">
        <v>17443566.960000001</v>
      </c>
      <c r="AX13" s="74">
        <f t="shared" si="12"/>
        <v>0.2021776043062482</v>
      </c>
      <c r="AY13" s="52">
        <f t="shared" si="13"/>
        <v>2933591.9800000004</v>
      </c>
      <c r="AZ13" s="74">
        <f t="shared" si="14"/>
        <v>8.0873272621943997</v>
      </c>
      <c r="BA13" s="52">
        <f t="shared" si="15"/>
        <v>15524018.290000001</v>
      </c>
      <c r="BB13" s="98">
        <f t="shared" si="16"/>
        <v>0.11261274158734501</v>
      </c>
    </row>
    <row r="14" spans="2:54" x14ac:dyDescent="0.25">
      <c r="B14" s="19" t="s">
        <v>49</v>
      </c>
      <c r="C14" s="213">
        <v>80.429611760688061</v>
      </c>
      <c r="D14" s="214">
        <v>78.991272382036271</v>
      </c>
      <c r="E14" s="214">
        <v>85.661357201086574</v>
      </c>
      <c r="F14" s="214">
        <v>93.622227435458925</v>
      </c>
      <c r="G14" s="214">
        <v>105.5707711259422</v>
      </c>
      <c r="H14" s="74">
        <f t="shared" si="17"/>
        <v>0.12762507385033461</v>
      </c>
      <c r="I14" s="74">
        <f t="shared" si="0"/>
        <v>0.31258586004442823</v>
      </c>
      <c r="J14" s="213">
        <v>74.3</v>
      </c>
      <c r="K14" s="214">
        <v>77.52</v>
      </c>
      <c r="L14" s="214">
        <v>83.08</v>
      </c>
      <c r="M14" s="214">
        <v>86.77</v>
      </c>
      <c r="N14" s="214">
        <v>96.5</v>
      </c>
      <c r="O14" s="74">
        <f t="shared" si="1"/>
        <v>0.11213553071338023</v>
      </c>
      <c r="P14" s="74">
        <f t="shared" si="2"/>
        <v>0.29878869448183054</v>
      </c>
      <c r="R14" s="19" t="s">
        <v>49</v>
      </c>
      <c r="S14" s="213">
        <v>50.336852935250718</v>
      </c>
      <c r="T14" s="214">
        <v>36.686693882791289</v>
      </c>
      <c r="U14" s="214">
        <v>61.442744882519797</v>
      </c>
      <c r="V14" s="214">
        <v>68.753626238540946</v>
      </c>
      <c r="W14" s="214">
        <v>77.062558176548762</v>
      </c>
      <c r="X14" s="74">
        <f t="shared" si="3"/>
        <v>0.1208508175144094</v>
      </c>
      <c r="Y14" s="74">
        <f t="shared" si="4"/>
        <v>0.53093715007721776</v>
      </c>
      <c r="Z14" s="213">
        <v>41.37</v>
      </c>
      <c r="AA14" s="214">
        <v>45.93</v>
      </c>
      <c r="AB14" s="214">
        <v>57.49</v>
      </c>
      <c r="AC14" s="214">
        <v>58.36</v>
      </c>
      <c r="AD14" s="214">
        <v>62.89</v>
      </c>
      <c r="AE14" s="74">
        <f t="shared" si="5"/>
        <v>7.7621658670322224E-2</v>
      </c>
      <c r="AF14" s="74">
        <f t="shared" si="6"/>
        <v>0.52018370800096703</v>
      </c>
      <c r="AH14" s="19" t="s">
        <v>49</v>
      </c>
      <c r="AI14" s="215">
        <v>4864541.8199999994</v>
      </c>
      <c r="AJ14" s="52">
        <v>2550448.44</v>
      </c>
      <c r="AK14" s="52">
        <v>5559044.9500000002</v>
      </c>
      <c r="AL14" s="52">
        <v>6320545.1600000001</v>
      </c>
      <c r="AM14" s="52">
        <v>7263595.96</v>
      </c>
      <c r="AN14" s="74">
        <f t="shared" si="7"/>
        <v>0.14920402847022762</v>
      </c>
      <c r="AO14" s="52">
        <f t="shared" si="8"/>
        <v>943050.79999999981</v>
      </c>
      <c r="AP14" s="74">
        <f t="shared" si="9"/>
        <v>0.49317165496174131</v>
      </c>
      <c r="AQ14" s="52">
        <f t="shared" si="10"/>
        <v>2399054.1400000006</v>
      </c>
      <c r="AR14" s="98">
        <f t="shared" si="11"/>
        <v>4.9336562794040474E-3</v>
      </c>
      <c r="AS14" s="216">
        <v>182424.42</v>
      </c>
      <c r="AT14" s="217">
        <v>435462.52</v>
      </c>
      <c r="AU14" s="217">
        <v>584682.71</v>
      </c>
      <c r="AV14" s="217">
        <v>593567.82999999996</v>
      </c>
      <c r="AW14" s="217">
        <v>648994.98</v>
      </c>
      <c r="AX14" s="74">
        <f t="shared" si="12"/>
        <v>9.3379639526623315E-2</v>
      </c>
      <c r="AY14" s="52">
        <f t="shared" si="13"/>
        <v>55427.150000000023</v>
      </c>
      <c r="AZ14" s="74">
        <f t="shared" si="14"/>
        <v>2.5576102146850732</v>
      </c>
      <c r="BA14" s="52">
        <f t="shared" si="15"/>
        <v>466570.55999999994</v>
      </c>
      <c r="BB14" s="98">
        <f t="shared" si="16"/>
        <v>4.1898027015814052E-3</v>
      </c>
    </row>
    <row r="15" spans="2:54" x14ac:dyDescent="0.25">
      <c r="B15" s="19" t="s">
        <v>50</v>
      </c>
      <c r="C15" s="213">
        <v>84.913085272508027</v>
      </c>
      <c r="D15" s="214">
        <v>128.89620347432535</v>
      </c>
      <c r="E15" s="214">
        <v>122.8160418558389</v>
      </c>
      <c r="F15" s="214">
        <v>142.94760608122846</v>
      </c>
      <c r="G15" s="214">
        <v>161.79594661580293</v>
      </c>
      <c r="H15" s="74">
        <f t="shared" si="17"/>
        <v>0.13185488761430619</v>
      </c>
      <c r="I15" s="74">
        <f t="shared" si="0"/>
        <v>0.90543007707890877</v>
      </c>
      <c r="J15" s="213">
        <v>134.34</v>
      </c>
      <c r="K15" s="214">
        <v>125.98</v>
      </c>
      <c r="L15" s="214">
        <v>139.87</v>
      </c>
      <c r="M15" s="214">
        <v>139.94</v>
      </c>
      <c r="N15" s="214">
        <v>154.79</v>
      </c>
      <c r="O15" s="74">
        <f t="shared" si="1"/>
        <v>0.10611690724596246</v>
      </c>
      <c r="P15" s="74">
        <f t="shared" si="2"/>
        <v>0.15222569599523594</v>
      </c>
      <c r="R15" s="19" t="s">
        <v>50</v>
      </c>
      <c r="S15" s="213">
        <v>67.273663638327747</v>
      </c>
      <c r="T15" s="214">
        <v>76.200138860540562</v>
      </c>
      <c r="U15" s="214">
        <v>91.107067991600289</v>
      </c>
      <c r="V15" s="214">
        <v>116.21249856704911</v>
      </c>
      <c r="W15" s="214">
        <v>138.79785121848454</v>
      </c>
      <c r="X15" s="74">
        <f t="shared" si="3"/>
        <v>0.19434529788037169</v>
      </c>
      <c r="Y15" s="74">
        <f t="shared" si="4"/>
        <v>1.0631825845650451</v>
      </c>
      <c r="Z15" s="213">
        <v>89.19</v>
      </c>
      <c r="AA15" s="214">
        <v>99.24</v>
      </c>
      <c r="AB15" s="214">
        <v>105.09</v>
      </c>
      <c r="AC15" s="214">
        <v>121.4</v>
      </c>
      <c r="AD15" s="214">
        <v>137.01</v>
      </c>
      <c r="AE15" s="74">
        <f t="shared" si="5"/>
        <v>0.12858319604612833</v>
      </c>
      <c r="AF15" s="74">
        <f t="shared" si="6"/>
        <v>0.53615876219307101</v>
      </c>
      <c r="AH15" s="19" t="s">
        <v>50</v>
      </c>
      <c r="AI15" s="215">
        <v>31460592.870000001</v>
      </c>
      <c r="AJ15" s="52">
        <v>17746584.68</v>
      </c>
      <c r="AK15" s="52">
        <v>40132076.579999998</v>
      </c>
      <c r="AL15" s="52">
        <v>56631055.870000005</v>
      </c>
      <c r="AM15" s="52">
        <v>67997947.560000002</v>
      </c>
      <c r="AN15" s="74">
        <f t="shared" si="7"/>
        <v>0.200718342884042</v>
      </c>
      <c r="AO15" s="52">
        <f t="shared" si="8"/>
        <v>11366891.689999998</v>
      </c>
      <c r="AP15" s="74">
        <f t="shared" si="9"/>
        <v>1.1613689176481179</v>
      </c>
      <c r="AQ15" s="52">
        <f t="shared" si="10"/>
        <v>36537354.689999998</v>
      </c>
      <c r="AR15" s="98">
        <f t="shared" si="11"/>
        <v>4.618628332487551E-2</v>
      </c>
      <c r="AS15" s="216">
        <v>1795414.56</v>
      </c>
      <c r="AT15" s="217">
        <v>3751303.38</v>
      </c>
      <c r="AU15" s="217">
        <v>5627386.9400000004</v>
      </c>
      <c r="AV15" s="217">
        <v>6501029.0499999998</v>
      </c>
      <c r="AW15" s="217">
        <v>7349095.2000000002</v>
      </c>
      <c r="AX15" s="74">
        <f t="shared" si="12"/>
        <v>0.13045106297440712</v>
      </c>
      <c r="AY15" s="52">
        <f t="shared" si="13"/>
        <v>848066.15000000037</v>
      </c>
      <c r="AZ15" s="74">
        <f t="shared" si="14"/>
        <v>3.0932581052478483</v>
      </c>
      <c r="BA15" s="52">
        <f t="shared" si="15"/>
        <v>5553680.6400000006</v>
      </c>
      <c r="BB15" s="98">
        <f t="shared" si="16"/>
        <v>4.7444525569579808E-2</v>
      </c>
    </row>
    <row r="16" spans="2:54" x14ac:dyDescent="0.25">
      <c r="B16" s="19" t="s">
        <v>51</v>
      </c>
      <c r="C16" s="213">
        <v>63.29684259747895</v>
      </c>
      <c r="D16" s="214">
        <v>64.909324555774006</v>
      </c>
      <c r="E16" s="214">
        <v>75.108727733898903</v>
      </c>
      <c r="F16" s="214">
        <v>84.656473184680365</v>
      </c>
      <c r="G16" s="214">
        <v>93.883759765557116</v>
      </c>
      <c r="H16" s="74">
        <f t="shared" si="17"/>
        <v>0.1089968224963398</v>
      </c>
      <c r="I16" s="74">
        <f t="shared" si="0"/>
        <v>0.48322974595412771</v>
      </c>
      <c r="J16" s="213">
        <v>61.97</v>
      </c>
      <c r="K16" s="214">
        <v>68.05</v>
      </c>
      <c r="L16" s="214">
        <v>72.56</v>
      </c>
      <c r="M16" s="214">
        <v>82.4</v>
      </c>
      <c r="N16" s="214">
        <v>91.02</v>
      </c>
      <c r="O16" s="74">
        <f t="shared" si="1"/>
        <v>0.10461165048543686</v>
      </c>
      <c r="P16" s="74">
        <f t="shared" si="2"/>
        <v>0.46877521381313536</v>
      </c>
      <c r="R16" s="19" t="s">
        <v>51</v>
      </c>
      <c r="S16" s="213">
        <v>42.153454960155749</v>
      </c>
      <c r="T16" s="214">
        <v>30.775807978887137</v>
      </c>
      <c r="U16" s="214">
        <v>51.325970929787438</v>
      </c>
      <c r="V16" s="214">
        <v>58.967543053684317</v>
      </c>
      <c r="W16" s="214">
        <v>65.698341490115709</v>
      </c>
      <c r="X16" s="74">
        <f t="shared" si="3"/>
        <v>0.11414412213687863</v>
      </c>
      <c r="Y16" s="74">
        <f t="shared" si="4"/>
        <v>0.55855176170529885</v>
      </c>
      <c r="Z16" s="213">
        <v>26.13</v>
      </c>
      <c r="AA16" s="214">
        <v>40.89</v>
      </c>
      <c r="AB16" s="214">
        <v>44.25</v>
      </c>
      <c r="AC16" s="214">
        <v>56.46</v>
      </c>
      <c r="AD16" s="214">
        <v>59.57</v>
      </c>
      <c r="AE16" s="74">
        <f t="shared" si="5"/>
        <v>5.508324477506199E-2</v>
      </c>
      <c r="AF16" s="74">
        <f t="shared" si="6"/>
        <v>1.2797550707998471</v>
      </c>
      <c r="AH16" s="19" t="s">
        <v>51</v>
      </c>
      <c r="AI16" s="215">
        <v>16850122.48</v>
      </c>
      <c r="AJ16" s="52">
        <v>9798679.8099999968</v>
      </c>
      <c r="AK16" s="52">
        <v>19595798.870000001</v>
      </c>
      <c r="AL16" s="52">
        <v>23892952.149999995</v>
      </c>
      <c r="AM16" s="52">
        <v>26020653.029999997</v>
      </c>
      <c r="AN16" s="74">
        <f t="shared" si="7"/>
        <v>8.9051401712199274E-2</v>
      </c>
      <c r="AO16" s="52">
        <f t="shared" si="8"/>
        <v>2127700.8800000027</v>
      </c>
      <c r="AP16" s="74">
        <f t="shared" si="9"/>
        <v>0.54424118049496784</v>
      </c>
      <c r="AQ16" s="52">
        <f t="shared" si="10"/>
        <v>9170530.549999997</v>
      </c>
      <c r="AR16" s="98">
        <f t="shared" si="11"/>
        <v>1.7674022470772651E-2</v>
      </c>
      <c r="AS16" s="216">
        <v>710880.42</v>
      </c>
      <c r="AT16" s="217">
        <v>1605890.04</v>
      </c>
      <c r="AU16" s="217">
        <v>2019161.55</v>
      </c>
      <c r="AV16" s="217">
        <v>2477918.77</v>
      </c>
      <c r="AW16" s="217">
        <v>2358907.9</v>
      </c>
      <c r="AX16" s="74">
        <f t="shared" si="12"/>
        <v>-4.8028559870830656E-2</v>
      </c>
      <c r="AY16" s="52">
        <f t="shared" si="13"/>
        <v>-119010.87000000011</v>
      </c>
      <c r="AZ16" s="74">
        <f t="shared" si="14"/>
        <v>2.3182907189932167</v>
      </c>
      <c r="BA16" s="52">
        <f t="shared" si="15"/>
        <v>1648027.48</v>
      </c>
      <c r="BB16" s="98">
        <f t="shared" si="16"/>
        <v>1.5228713621485514E-2</v>
      </c>
    </row>
    <row r="17" spans="2:54" x14ac:dyDescent="0.25">
      <c r="B17" s="19" t="s">
        <v>52</v>
      </c>
      <c r="C17" s="213">
        <v>93.724877655279869</v>
      </c>
      <c r="D17" s="214">
        <v>87.976173759410173</v>
      </c>
      <c r="E17" s="214">
        <v>113.54222224282209</v>
      </c>
      <c r="F17" s="214">
        <v>127.20271219527278</v>
      </c>
      <c r="G17" s="214">
        <v>141.34515008100104</v>
      </c>
      <c r="H17" s="74">
        <f t="shared" si="17"/>
        <v>0.111180317161931</v>
      </c>
      <c r="I17" s="74">
        <f t="shared" si="0"/>
        <v>0.50808572512485473</v>
      </c>
      <c r="J17" s="213">
        <v>97.71</v>
      </c>
      <c r="K17" s="214">
        <v>81.89</v>
      </c>
      <c r="L17" s="214">
        <v>100.88</v>
      </c>
      <c r="M17" s="214">
        <v>114.9</v>
      </c>
      <c r="N17" s="214">
        <v>133.37</v>
      </c>
      <c r="O17" s="74">
        <f t="shared" si="1"/>
        <v>0.16074847693646643</v>
      </c>
      <c r="P17" s="74">
        <f t="shared" si="2"/>
        <v>0.36495752737693188</v>
      </c>
      <c r="R17" s="19" t="s">
        <v>52</v>
      </c>
      <c r="S17" s="213">
        <v>70.808517443568078</v>
      </c>
      <c r="T17" s="214">
        <v>38.30690146288255</v>
      </c>
      <c r="U17" s="214">
        <v>85.768592345001522</v>
      </c>
      <c r="V17" s="214">
        <v>106.23360360033993</v>
      </c>
      <c r="W17" s="214">
        <v>121.4923751774291</v>
      </c>
      <c r="X17" s="74">
        <f t="shared" si="3"/>
        <v>0.14363413326816987</v>
      </c>
      <c r="Y17" s="74">
        <f t="shared" si="4"/>
        <v>0.7157875855013387</v>
      </c>
      <c r="Z17" s="213">
        <v>35.96</v>
      </c>
      <c r="AA17" s="214">
        <v>55.6</v>
      </c>
      <c r="AB17" s="214">
        <v>83.34</v>
      </c>
      <c r="AC17" s="214">
        <v>97.6</v>
      </c>
      <c r="AD17" s="214">
        <v>115.05</v>
      </c>
      <c r="AE17" s="74">
        <f t="shared" si="5"/>
        <v>0.17879098360655732</v>
      </c>
      <c r="AF17" s="74">
        <f t="shared" si="6"/>
        <v>2.1993882091212456</v>
      </c>
      <c r="AH17" s="19" t="s">
        <v>52</v>
      </c>
      <c r="AI17" s="215">
        <v>54725159.789999992</v>
      </c>
      <c r="AJ17" s="52">
        <v>14746931.270000001</v>
      </c>
      <c r="AK17" s="52">
        <v>63716539.430000007</v>
      </c>
      <c r="AL17" s="52">
        <v>77821341.640000015</v>
      </c>
      <c r="AM17" s="52">
        <v>90611134.789999992</v>
      </c>
      <c r="AN17" s="74">
        <f t="shared" si="7"/>
        <v>0.16434814512920259</v>
      </c>
      <c r="AO17" s="52">
        <f t="shared" si="8"/>
        <v>12789793.149999976</v>
      </c>
      <c r="AP17" s="74">
        <f t="shared" si="9"/>
        <v>0.65574911316307372</v>
      </c>
      <c r="AQ17" s="52">
        <f t="shared" si="10"/>
        <v>35885975</v>
      </c>
      <c r="AR17" s="98">
        <f t="shared" si="11"/>
        <v>6.154585092596615E-2</v>
      </c>
      <c r="AS17" s="216">
        <v>1579390.75</v>
      </c>
      <c r="AT17" s="217">
        <v>3674888.49</v>
      </c>
      <c r="AU17" s="217">
        <v>6805555.3399999999</v>
      </c>
      <c r="AV17" s="217">
        <v>7969784.6900000004</v>
      </c>
      <c r="AW17" s="217">
        <v>9394902.0399999991</v>
      </c>
      <c r="AX17" s="74">
        <f t="shared" si="12"/>
        <v>0.17881503772468887</v>
      </c>
      <c r="AY17" s="52">
        <f t="shared" si="13"/>
        <v>1425117.3499999987</v>
      </c>
      <c r="AZ17" s="74">
        <f t="shared" si="14"/>
        <v>4.9484342554241243</v>
      </c>
      <c r="BA17" s="52">
        <f t="shared" si="15"/>
        <v>7815511.2899999991</v>
      </c>
      <c r="BB17" s="98">
        <f t="shared" si="16"/>
        <v>6.065191128024542E-2</v>
      </c>
    </row>
    <row r="18" spans="2:54" x14ac:dyDescent="0.25">
      <c r="B18" s="23" t="s">
        <v>53</v>
      </c>
      <c r="C18" s="213">
        <v>54.255392349063989</v>
      </c>
      <c r="D18" s="214">
        <v>72.80868191370773</v>
      </c>
      <c r="E18" s="214">
        <v>61.43364458127553</v>
      </c>
      <c r="F18" s="214">
        <v>67.118639328002203</v>
      </c>
      <c r="G18" s="214">
        <v>70.510168822446659</v>
      </c>
      <c r="H18" s="74">
        <f t="shared" si="17"/>
        <v>5.0530367248215358E-2</v>
      </c>
      <c r="I18" s="74">
        <f t="shared" si="0"/>
        <v>0.29959743667143712</v>
      </c>
      <c r="J18" s="213">
        <v>45.21</v>
      </c>
      <c r="K18" s="214">
        <v>62.96</v>
      </c>
      <c r="L18" s="214">
        <v>58.98</v>
      </c>
      <c r="M18" s="214">
        <v>64.19</v>
      </c>
      <c r="N18" s="214">
        <v>63.32</v>
      </c>
      <c r="O18" s="74">
        <f t="shared" si="1"/>
        <v>-1.355351300825669E-2</v>
      </c>
      <c r="P18" s="74">
        <f t="shared" si="2"/>
        <v>0.40057509400575086</v>
      </c>
      <c r="R18" s="23" t="s">
        <v>53</v>
      </c>
      <c r="S18" s="213">
        <v>39.460924753672209</v>
      </c>
      <c r="T18" s="214">
        <v>22.424748770603909</v>
      </c>
      <c r="U18" s="214">
        <v>39.849310605114908</v>
      </c>
      <c r="V18" s="214">
        <v>51.606305178527741</v>
      </c>
      <c r="W18" s="214">
        <v>54.367415463873591</v>
      </c>
      <c r="X18" s="74">
        <f t="shared" si="3"/>
        <v>5.3503351495403972E-2</v>
      </c>
      <c r="Y18" s="74">
        <f t="shared" si="4"/>
        <v>0.3777532027759738</v>
      </c>
      <c r="Z18" s="213">
        <v>10.38</v>
      </c>
      <c r="AA18" s="214">
        <v>33.9</v>
      </c>
      <c r="AB18" s="214">
        <v>35.25</v>
      </c>
      <c r="AC18" s="214">
        <v>47.95</v>
      </c>
      <c r="AD18" s="214">
        <v>47.97</v>
      </c>
      <c r="AE18" s="74">
        <f t="shared" si="5"/>
        <v>4.1710114702797618E-4</v>
      </c>
      <c r="AF18" s="74">
        <f t="shared" si="6"/>
        <v>3.6213872832369933</v>
      </c>
      <c r="AH18" s="23" t="s">
        <v>53</v>
      </c>
      <c r="AI18" s="215">
        <v>15146979.370000001</v>
      </c>
      <c r="AJ18" s="52">
        <v>6845490.75</v>
      </c>
      <c r="AK18" s="52">
        <v>14346377.300000001</v>
      </c>
      <c r="AL18" s="52">
        <v>17176708.300000001</v>
      </c>
      <c r="AM18" s="52">
        <v>18857308.010000002</v>
      </c>
      <c r="AN18" s="74">
        <f t="shared" si="7"/>
        <v>9.7841779731451917E-2</v>
      </c>
      <c r="AO18" s="52">
        <f t="shared" si="8"/>
        <v>1680599.7100000009</v>
      </c>
      <c r="AP18" s="74">
        <f t="shared" si="9"/>
        <v>0.2449550203619244</v>
      </c>
      <c r="AQ18" s="52">
        <f t="shared" si="10"/>
        <v>3710328.6400000006</v>
      </c>
      <c r="AR18" s="98">
        <f t="shared" si="11"/>
        <v>1.2808459692489938E-2</v>
      </c>
      <c r="AS18" s="216">
        <v>283671.45</v>
      </c>
      <c r="AT18" s="217">
        <v>1191047.9099999999</v>
      </c>
      <c r="AU18" s="217">
        <v>1296466.51</v>
      </c>
      <c r="AV18" s="217">
        <v>1747719.86</v>
      </c>
      <c r="AW18" s="217">
        <v>1837894.48</v>
      </c>
      <c r="AX18" s="74">
        <f t="shared" si="12"/>
        <v>5.1595580083412251E-2</v>
      </c>
      <c r="AY18" s="52">
        <f t="shared" si="13"/>
        <v>90174.619999999879</v>
      </c>
      <c r="AZ18" s="74">
        <f t="shared" si="14"/>
        <v>5.4789547203287459</v>
      </c>
      <c r="BA18" s="52">
        <f t="shared" si="15"/>
        <v>1554223.03</v>
      </c>
      <c r="BB18" s="98">
        <f t="shared" si="16"/>
        <v>1.1865138398336382E-2</v>
      </c>
    </row>
    <row r="19" spans="2:54" x14ac:dyDescent="0.25">
      <c r="B19" s="101"/>
      <c r="C19" s="102"/>
      <c r="D19" s="102"/>
      <c r="E19" s="102"/>
      <c r="F19" s="102"/>
      <c r="G19" s="103"/>
      <c r="H19" s="102"/>
      <c r="I19" s="104"/>
      <c r="J19" s="102"/>
      <c r="K19" s="102"/>
      <c r="L19" s="102"/>
      <c r="M19" s="102"/>
      <c r="N19" s="104"/>
      <c r="O19" s="104"/>
      <c r="P19" s="104"/>
      <c r="R19" s="101"/>
      <c r="S19" s="102"/>
      <c r="T19" s="102"/>
      <c r="U19" s="102"/>
      <c r="V19" s="102"/>
      <c r="W19" s="103"/>
      <c r="X19" s="102"/>
      <c r="Y19" s="104"/>
      <c r="Z19" s="102"/>
      <c r="AA19" s="102"/>
      <c r="AB19" s="102"/>
      <c r="AC19" s="102"/>
      <c r="AD19" s="104"/>
      <c r="AE19" s="104"/>
      <c r="AF19" s="104"/>
      <c r="AH19" s="101"/>
      <c r="AI19" s="101"/>
      <c r="AJ19" s="101"/>
      <c r="AK19" s="101"/>
      <c r="AL19" s="102"/>
      <c r="AM19" s="103"/>
      <c r="AN19" s="104"/>
      <c r="AO19" s="104"/>
      <c r="AP19" s="102"/>
      <c r="AQ19" s="102"/>
      <c r="AR19" s="104"/>
      <c r="AS19" s="102"/>
      <c r="AT19" s="102"/>
      <c r="AU19" s="102"/>
      <c r="AV19" s="102"/>
      <c r="AW19" s="104"/>
      <c r="AX19" s="104"/>
      <c r="AY19" s="104"/>
      <c r="AZ19" s="104"/>
      <c r="BA19" s="218"/>
      <c r="BB19" s="104"/>
    </row>
    <row r="20" spans="2:54" x14ac:dyDescent="0.25">
      <c r="B20" s="105" t="s">
        <v>55</v>
      </c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R20" s="105" t="s">
        <v>55</v>
      </c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  <c r="AF20" s="105"/>
      <c r="AH20" s="105" t="s">
        <v>55</v>
      </c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5"/>
      <c r="BB20" s="105"/>
    </row>
    <row r="21" spans="2:54" ht="39" customHeight="1" x14ac:dyDescent="0.25">
      <c r="B21" s="265" t="s">
        <v>159</v>
      </c>
      <c r="C21" s="265"/>
      <c r="D21" s="265"/>
      <c r="E21" s="265"/>
      <c r="F21" s="265"/>
      <c r="G21" s="265"/>
      <c r="H21" s="265"/>
      <c r="I21" s="265"/>
      <c r="J21" s="265"/>
      <c r="K21" s="265"/>
      <c r="L21" s="265"/>
      <c r="M21" s="265"/>
      <c r="N21" s="265"/>
      <c r="O21" s="265"/>
      <c r="P21" s="265"/>
      <c r="R21" s="265" t="s">
        <v>160</v>
      </c>
      <c r="S21" s="265"/>
      <c r="T21" s="265"/>
      <c r="U21" s="265"/>
      <c r="V21" s="265"/>
      <c r="W21" s="265"/>
      <c r="X21" s="265"/>
      <c r="Y21" s="265"/>
      <c r="Z21" s="265"/>
      <c r="AA21" s="265"/>
      <c r="AB21" s="265"/>
      <c r="AC21" s="265"/>
      <c r="AD21" s="265"/>
      <c r="AE21" s="265"/>
      <c r="AF21" s="265"/>
      <c r="AH21" s="305" t="s">
        <v>161</v>
      </c>
      <c r="AI21" s="305"/>
      <c r="AJ21" s="305"/>
      <c r="AK21" s="305"/>
      <c r="AL21" s="305"/>
      <c r="AM21" s="305"/>
      <c r="AN21" s="305"/>
      <c r="AO21" s="305"/>
      <c r="AP21" s="305"/>
      <c r="AQ21" s="305"/>
      <c r="AR21" s="305"/>
      <c r="AS21" s="305"/>
      <c r="AT21" s="305"/>
      <c r="AU21" s="305"/>
      <c r="AV21" s="305"/>
      <c r="AW21" s="305"/>
      <c r="AX21" s="305"/>
      <c r="AY21" s="305"/>
      <c r="AZ21" s="305"/>
      <c r="BA21" s="305"/>
      <c r="BB21" s="305"/>
    </row>
    <row r="22" spans="2:54" ht="24" customHeight="1" x14ac:dyDescent="0.25">
      <c r="B22" s="265" t="s">
        <v>162</v>
      </c>
      <c r="C22" s="265"/>
      <c r="D22" s="265"/>
      <c r="E22" s="265"/>
      <c r="F22" s="265"/>
      <c r="G22" s="265"/>
      <c r="H22" s="265"/>
      <c r="I22" s="265"/>
      <c r="J22" s="265"/>
      <c r="K22" s="265"/>
      <c r="L22" s="265"/>
      <c r="M22" s="265"/>
      <c r="N22" s="265"/>
      <c r="O22" s="265"/>
      <c r="P22" s="265"/>
      <c r="R22" s="306" t="s">
        <v>163</v>
      </c>
      <c r="S22" s="306"/>
      <c r="T22" s="306"/>
      <c r="U22" s="306"/>
      <c r="V22" s="306"/>
      <c r="W22" s="306"/>
      <c r="X22" s="306"/>
      <c r="Y22" s="306"/>
      <c r="Z22" s="306"/>
      <c r="AA22" s="306"/>
      <c r="AB22" s="306"/>
      <c r="AC22" s="306"/>
      <c r="AD22" s="306"/>
      <c r="AE22" s="306"/>
      <c r="AF22" s="306"/>
      <c r="AP22" s="120"/>
      <c r="AQ22" s="120"/>
      <c r="AW22" s="52">
        <f>AW11/N11</f>
        <v>9267.4038344861056</v>
      </c>
    </row>
    <row r="23" spans="2:54" x14ac:dyDescent="0.25">
      <c r="B23" s="265"/>
      <c r="C23" s="265"/>
      <c r="D23" s="265"/>
      <c r="E23" s="265"/>
      <c r="F23" s="265"/>
      <c r="G23" s="265"/>
      <c r="H23" s="265"/>
      <c r="I23" s="265"/>
      <c r="J23" s="265"/>
      <c r="K23" s="265"/>
      <c r="L23" s="265"/>
      <c r="M23" s="265"/>
      <c r="N23" s="265"/>
      <c r="O23" s="265"/>
      <c r="P23" s="265"/>
      <c r="R23" s="219"/>
      <c r="S23" s="219"/>
      <c r="T23" s="219"/>
      <c r="U23" s="219"/>
      <c r="V23" s="219"/>
      <c r="W23" s="219"/>
      <c r="X23" s="219"/>
      <c r="Y23" s="219"/>
      <c r="Z23" s="219"/>
      <c r="AA23" s="219"/>
      <c r="AB23" s="219"/>
      <c r="AC23" s="219"/>
      <c r="AD23" s="219"/>
      <c r="AE23" s="219"/>
      <c r="AF23" s="219"/>
    </row>
    <row r="27" spans="2:54" ht="50.25" customHeight="1" thickBot="1" x14ac:dyDescent="0.3">
      <c r="B27" s="267" t="s">
        <v>164</v>
      </c>
      <c r="C27" s="267"/>
      <c r="D27" s="267"/>
      <c r="E27" s="267"/>
      <c r="F27" s="267"/>
      <c r="G27" s="267"/>
      <c r="H27" s="267"/>
      <c r="I27" s="267"/>
      <c r="R27" s="267" t="s">
        <v>165</v>
      </c>
      <c r="S27" s="267"/>
      <c r="T27" s="267"/>
      <c r="U27" s="267"/>
      <c r="V27" s="267"/>
      <c r="W27" s="267"/>
      <c r="X27" s="267"/>
      <c r="Y27" s="267"/>
      <c r="AH27" s="267" t="s">
        <v>166</v>
      </c>
      <c r="AI27" s="267"/>
      <c r="AJ27" s="267"/>
      <c r="AK27" s="267"/>
      <c r="AL27" s="267"/>
      <c r="AM27" s="267"/>
      <c r="AN27" s="267"/>
      <c r="AO27" s="267"/>
    </row>
    <row r="28" spans="2:54" ht="6" customHeight="1" thickBot="1" x14ac:dyDescent="0.3">
      <c r="B28" s="83"/>
      <c r="C28" s="83"/>
      <c r="D28" s="83"/>
      <c r="E28" s="83"/>
      <c r="F28" s="83"/>
      <c r="G28" s="83"/>
      <c r="H28" s="83"/>
      <c r="I28" s="84"/>
      <c r="R28" s="83"/>
      <c r="S28" s="83"/>
      <c r="T28" s="83"/>
      <c r="U28" s="83"/>
      <c r="V28" s="83"/>
      <c r="W28" s="83"/>
      <c r="X28" s="83"/>
      <c r="Y28" s="84"/>
      <c r="AH28" s="84"/>
      <c r="AI28" s="84"/>
      <c r="AJ28" s="84"/>
      <c r="AK28" s="84"/>
      <c r="AL28" s="84"/>
      <c r="AM28" s="84"/>
      <c r="AN28" s="84"/>
      <c r="AO28" s="84"/>
    </row>
    <row r="29" spans="2:54" ht="30.75" thickBot="1" x14ac:dyDescent="0.3">
      <c r="B29" s="85"/>
      <c r="C29" s="182">
        <v>2019</v>
      </c>
      <c r="D29" s="182">
        <v>2020</v>
      </c>
      <c r="E29" s="182">
        <v>2021</v>
      </c>
      <c r="F29" s="182">
        <v>2022</v>
      </c>
      <c r="G29" s="182">
        <v>2023</v>
      </c>
      <c r="H29" s="14" t="str">
        <f>CONCATENATE("var. ",RIGHT(G29,2),"/",RIGHT(F29,2))</f>
        <v>var. 23/22</v>
      </c>
      <c r="I29" s="201" t="str">
        <f>CONCATENATE("var. ",RIGHT(G29,2),"/",RIGHT(D29,2))</f>
        <v>var. 23/20</v>
      </c>
      <c r="R29" s="85"/>
      <c r="S29" s="182">
        <v>2019</v>
      </c>
      <c r="T29" s="182">
        <v>2020</v>
      </c>
      <c r="U29" s="182">
        <v>2021</v>
      </c>
      <c r="V29" s="182">
        <v>2022</v>
      </c>
      <c r="W29" s="182">
        <v>2023</v>
      </c>
      <c r="X29" s="14" t="str">
        <f>CONCATENATE("var. ",RIGHT(W29,2),"/",RIGHT(V29,2))</f>
        <v>var. 23/22</v>
      </c>
      <c r="Y29" s="201" t="str">
        <f>CONCATENATE("var. ",RIGHT(W29,2),"/",RIGHT(T29,2))</f>
        <v>var. 23/20</v>
      </c>
      <c r="AH29" s="85"/>
      <c r="AI29" s="182">
        <v>2019</v>
      </c>
      <c r="AJ29" s="182">
        <v>2020</v>
      </c>
      <c r="AK29" s="182">
        <v>2021</v>
      </c>
      <c r="AL29" s="182">
        <v>2022</v>
      </c>
      <c r="AM29" s="182">
        <v>2023</v>
      </c>
      <c r="AN29" s="14" t="str">
        <f>CONCATENATE("var. ",RIGHT(AM29,2),"/",RIGHT(AL29,2))</f>
        <v>var. 23/22</v>
      </c>
      <c r="AO29" s="201" t="str">
        <f>CONCATENATE("var. ",RIGHT(AM29,2),"/",RIGHT(AJ29,2))</f>
        <v>var. 23/20</v>
      </c>
    </row>
    <row r="30" spans="2:54" ht="15.75" x14ac:dyDescent="0.25">
      <c r="B30" s="204" t="s">
        <v>43</v>
      </c>
      <c r="C30" s="205">
        <v>87.94</v>
      </c>
      <c r="D30" s="205">
        <v>95.05</v>
      </c>
      <c r="E30" s="205">
        <v>99.07</v>
      </c>
      <c r="F30" s="205">
        <v>105.63</v>
      </c>
      <c r="G30" s="205">
        <v>113.88</v>
      </c>
      <c r="H30" s="132">
        <f>G30/F30-1</f>
        <v>7.8102811701221242E-2</v>
      </c>
      <c r="I30" s="132">
        <f t="shared" ref="I30:I40" si="18">G30/D30-1</f>
        <v>0.19810625986322994</v>
      </c>
      <c r="R30" s="204" t="s">
        <v>43</v>
      </c>
      <c r="S30" s="205">
        <v>70.459999999999994</v>
      </c>
      <c r="T30" s="205">
        <v>47.83</v>
      </c>
      <c r="U30" s="205">
        <v>53</v>
      </c>
      <c r="V30" s="205">
        <v>80.58</v>
      </c>
      <c r="W30" s="205">
        <v>93.24</v>
      </c>
      <c r="X30" s="132">
        <f>W30/V30-1</f>
        <v>0.15711094564408046</v>
      </c>
      <c r="Y30" s="132">
        <f t="shared" ref="Y30:Y40" si="19">W30/T30-1</f>
        <v>0.94940413966130044</v>
      </c>
      <c r="AH30" s="204" t="s">
        <v>43</v>
      </c>
      <c r="AI30" s="211">
        <v>1422023576.4000001</v>
      </c>
      <c r="AJ30" s="211">
        <v>477122731.20999998</v>
      </c>
      <c r="AK30" s="211">
        <v>651901800.17999995</v>
      </c>
      <c r="AL30" s="211">
        <v>1528879517.8</v>
      </c>
      <c r="AM30" s="211">
        <v>1797799676.5999999</v>
      </c>
      <c r="AN30" s="132">
        <f>AM30/AL30-1</f>
        <v>0.1758936238396116</v>
      </c>
      <c r="AO30" s="132">
        <f t="shared" ref="AO30:AO40" si="20">AM30/AJ30-1</f>
        <v>2.7680025683134333</v>
      </c>
    </row>
    <row r="31" spans="2:54" ht="15.75" customHeight="1" x14ac:dyDescent="0.25">
      <c r="B31" s="15" t="s">
        <v>44</v>
      </c>
      <c r="C31" s="213">
        <v>107.11</v>
      </c>
      <c r="D31" s="213">
        <v>119.42</v>
      </c>
      <c r="E31" s="213">
        <v>126.49</v>
      </c>
      <c r="F31" s="213">
        <v>131.02000000000001</v>
      </c>
      <c r="G31" s="213">
        <v>139.02000000000001</v>
      </c>
      <c r="H31" s="74">
        <f t="shared" ref="H31:H35" si="21">G31/F31-1</f>
        <v>6.1059380247290518E-2</v>
      </c>
      <c r="I31" s="74">
        <f t="shared" si="18"/>
        <v>0.16412661195779599</v>
      </c>
      <c r="R31" s="15" t="s">
        <v>44</v>
      </c>
      <c r="S31" s="213">
        <v>89.94</v>
      </c>
      <c r="T31" s="214">
        <v>61.17</v>
      </c>
      <c r="U31" s="214">
        <v>72.88</v>
      </c>
      <c r="V31" s="214">
        <v>107.72</v>
      </c>
      <c r="W31" s="214">
        <v>119.35</v>
      </c>
      <c r="X31" s="74">
        <f t="shared" ref="X31:X40" si="22">W31/V31-1</f>
        <v>0.10796509468993687</v>
      </c>
      <c r="Y31" s="74">
        <f t="shared" si="19"/>
        <v>0.95111982998201716</v>
      </c>
      <c r="AH31" s="15" t="s">
        <v>44</v>
      </c>
      <c r="AI31" s="216">
        <v>636659325.91999996</v>
      </c>
      <c r="AJ31" s="217">
        <v>217815325.03999999</v>
      </c>
      <c r="AK31" s="217">
        <v>333738906.93000001</v>
      </c>
      <c r="AL31" s="217">
        <v>743382276.49000001</v>
      </c>
      <c r="AM31" s="217">
        <v>857710368.34000003</v>
      </c>
      <c r="AN31" s="74">
        <f t="shared" ref="AN31:AN40" si="23">AM31/AL31-1</f>
        <v>0.15379448160886833</v>
      </c>
      <c r="AO31" s="74">
        <f t="shared" si="20"/>
        <v>2.9377870596684992</v>
      </c>
    </row>
    <row r="32" spans="2:54" ht="15.75" customHeight="1" x14ac:dyDescent="0.25">
      <c r="B32" s="19" t="s">
        <v>45</v>
      </c>
      <c r="C32" s="213">
        <v>84.930000000000021</v>
      </c>
      <c r="D32" s="213">
        <v>89.5</v>
      </c>
      <c r="E32" s="213">
        <v>85.87</v>
      </c>
      <c r="F32" s="213">
        <v>93.47</v>
      </c>
      <c r="G32" s="213">
        <v>101.28999999999999</v>
      </c>
      <c r="H32" s="74">
        <f t="shared" si="21"/>
        <v>8.366320744623934E-2</v>
      </c>
      <c r="I32" s="74">
        <f t="shared" si="18"/>
        <v>0.13173184357541889</v>
      </c>
      <c r="R32" s="19" t="s">
        <v>45</v>
      </c>
      <c r="S32" s="213">
        <v>68.489999999999995</v>
      </c>
      <c r="T32" s="214">
        <v>44.55</v>
      </c>
      <c r="U32" s="214">
        <v>43.14</v>
      </c>
      <c r="V32" s="214">
        <v>71.23</v>
      </c>
      <c r="W32" s="214">
        <v>83.79</v>
      </c>
      <c r="X32" s="74">
        <f t="shared" si="22"/>
        <v>0.1763301979503018</v>
      </c>
      <c r="Y32" s="74">
        <f t="shared" si="19"/>
        <v>0.88080808080808115</v>
      </c>
      <c r="AH32" s="19" t="s">
        <v>45</v>
      </c>
      <c r="AI32" s="216">
        <v>393325543.29000002</v>
      </c>
      <c r="AJ32" s="217">
        <v>122348722.31</v>
      </c>
      <c r="AK32" s="217">
        <v>137154616.22</v>
      </c>
      <c r="AL32" s="217">
        <v>381071528.48000002</v>
      </c>
      <c r="AM32" s="217">
        <v>437636228.67000002</v>
      </c>
      <c r="AN32" s="74">
        <f t="shared" si="23"/>
        <v>0.14843591284718283</v>
      </c>
      <c r="AO32" s="74">
        <f t="shared" si="20"/>
        <v>2.5769578987604222</v>
      </c>
    </row>
    <row r="33" spans="2:44" ht="15.75" customHeight="1" x14ac:dyDescent="0.25">
      <c r="B33" s="19" t="s">
        <v>46</v>
      </c>
      <c r="C33" s="213">
        <v>67.28</v>
      </c>
      <c r="D33" s="213">
        <v>70.819999999999993</v>
      </c>
      <c r="E33" s="213">
        <v>66.41</v>
      </c>
      <c r="F33" s="213">
        <v>77.45</v>
      </c>
      <c r="G33" s="213">
        <v>80.180000000000007</v>
      </c>
      <c r="H33" s="74">
        <f t="shared" si="21"/>
        <v>3.5248547449967749E-2</v>
      </c>
      <c r="I33" s="74">
        <f t="shared" si="18"/>
        <v>0.13216605478678356</v>
      </c>
      <c r="R33" s="19" t="s">
        <v>46</v>
      </c>
      <c r="S33" s="213">
        <v>47.78</v>
      </c>
      <c r="T33" s="214">
        <v>38.090000000000003</v>
      </c>
      <c r="U33" s="214">
        <v>36.92</v>
      </c>
      <c r="V33" s="214">
        <v>53.920000000000009</v>
      </c>
      <c r="W33" s="214">
        <v>54.70000000000001</v>
      </c>
      <c r="X33" s="74">
        <f t="shared" si="22"/>
        <v>1.4465875370919923E-2</v>
      </c>
      <c r="Y33" s="74">
        <f t="shared" si="19"/>
        <v>0.43607245996324506</v>
      </c>
      <c r="AH33" s="19" t="s">
        <v>46</v>
      </c>
      <c r="AI33" s="216">
        <v>9017206.9299999997</v>
      </c>
      <c r="AJ33" s="217">
        <v>2812428.07</v>
      </c>
      <c r="AK33" s="217">
        <v>4381169.17</v>
      </c>
      <c r="AL33" s="217">
        <v>8179727.9699999997</v>
      </c>
      <c r="AM33" s="217">
        <v>8858381.8200000003</v>
      </c>
      <c r="AN33" s="74">
        <f t="shared" si="23"/>
        <v>8.2967777472433557E-2</v>
      </c>
      <c r="AO33" s="74">
        <f t="shared" si="20"/>
        <v>2.1497274239621711</v>
      </c>
    </row>
    <row r="34" spans="2:44" ht="15.75" customHeight="1" x14ac:dyDescent="0.25">
      <c r="B34" s="19" t="s">
        <v>47</v>
      </c>
      <c r="C34" s="213">
        <v>145.08000000000001</v>
      </c>
      <c r="D34" s="213">
        <v>135.87</v>
      </c>
      <c r="E34" s="213">
        <v>154.08000000000001</v>
      </c>
      <c r="F34" s="213">
        <v>185.51</v>
      </c>
      <c r="G34" s="213">
        <v>208.15999999999997</v>
      </c>
      <c r="H34" s="74">
        <f t="shared" si="21"/>
        <v>0.1220958438898172</v>
      </c>
      <c r="I34" s="74">
        <f t="shared" si="18"/>
        <v>0.53205269743136796</v>
      </c>
      <c r="R34" s="19" t="s">
        <v>47</v>
      </c>
      <c r="S34" s="213">
        <v>107</v>
      </c>
      <c r="T34" s="214">
        <v>44.86</v>
      </c>
      <c r="U34" s="214">
        <v>46.13</v>
      </c>
      <c r="V34" s="214">
        <v>94.79</v>
      </c>
      <c r="W34" s="214">
        <v>114.31</v>
      </c>
      <c r="X34" s="74">
        <f t="shared" si="22"/>
        <v>0.20592889545310689</v>
      </c>
      <c r="Y34" s="74">
        <f t="shared" si="19"/>
        <v>1.5481497993758362</v>
      </c>
      <c r="AH34" s="19" t="s">
        <v>47</v>
      </c>
      <c r="AI34" s="216">
        <v>61080446.18</v>
      </c>
      <c r="AJ34" s="217">
        <v>19929247.640000001</v>
      </c>
      <c r="AK34" s="217">
        <v>22694182.550000001</v>
      </c>
      <c r="AL34" s="217">
        <v>56687870.049999997</v>
      </c>
      <c r="AM34" s="217">
        <v>62672686.409999996</v>
      </c>
      <c r="AN34" s="74">
        <f t="shared" si="23"/>
        <v>0.10557490261534364</v>
      </c>
      <c r="AO34" s="74">
        <f t="shared" si="20"/>
        <v>2.1447592775258419</v>
      </c>
    </row>
    <row r="35" spans="2:44" ht="15.75" customHeight="1" x14ac:dyDescent="0.25">
      <c r="B35" s="19" t="s">
        <v>48</v>
      </c>
      <c r="C35" s="213">
        <v>53.04999999999999</v>
      </c>
      <c r="D35" s="213">
        <v>53.52</v>
      </c>
      <c r="E35" s="213">
        <v>51.25</v>
      </c>
      <c r="F35" s="213">
        <v>59.12</v>
      </c>
      <c r="G35" s="213">
        <v>65.87</v>
      </c>
      <c r="H35" s="74">
        <f t="shared" si="21"/>
        <v>0.11417456021650896</v>
      </c>
      <c r="I35" s="74">
        <f t="shared" si="18"/>
        <v>0.23075485799701045</v>
      </c>
      <c r="R35" s="19" t="s">
        <v>48</v>
      </c>
      <c r="S35" s="213">
        <v>41.28</v>
      </c>
      <c r="T35" s="214">
        <v>28.760000000000005</v>
      </c>
      <c r="U35" s="214">
        <v>28.24</v>
      </c>
      <c r="V35" s="214">
        <v>42.01</v>
      </c>
      <c r="W35" s="214">
        <v>51.99</v>
      </c>
      <c r="X35" s="74">
        <f t="shared" si="22"/>
        <v>0.23756248512258993</v>
      </c>
      <c r="Y35" s="74">
        <f t="shared" si="19"/>
        <v>0.80771905424200252</v>
      </c>
      <c r="AH35" s="19" t="s">
        <v>48</v>
      </c>
      <c r="AI35" s="216">
        <v>155171276.53999999</v>
      </c>
      <c r="AJ35" s="217">
        <v>46497100.399999999</v>
      </c>
      <c r="AK35" s="217">
        <v>54944687.289999999</v>
      </c>
      <c r="AL35" s="217">
        <v>136922674.63999999</v>
      </c>
      <c r="AM35" s="217">
        <v>177625996.66999999</v>
      </c>
      <c r="AN35" s="74">
        <f t="shared" si="23"/>
        <v>0.29727232642086521</v>
      </c>
      <c r="AO35" s="74">
        <f t="shared" si="20"/>
        <v>2.8201521200663944</v>
      </c>
    </row>
    <row r="36" spans="2:44" x14ac:dyDescent="0.25">
      <c r="B36" s="19" t="s">
        <v>49</v>
      </c>
      <c r="C36" s="213">
        <v>81.38</v>
      </c>
      <c r="D36" s="213">
        <v>86.79</v>
      </c>
      <c r="E36" s="213">
        <v>84.44</v>
      </c>
      <c r="F36" s="213">
        <v>89.45</v>
      </c>
      <c r="G36" s="213">
        <v>98.5</v>
      </c>
      <c r="H36" s="74">
        <f>G36/F36-1</f>
        <v>0.10117384013415309</v>
      </c>
      <c r="I36" s="74">
        <f t="shared" si="18"/>
        <v>0.13492337826938572</v>
      </c>
      <c r="R36" s="19" t="s">
        <v>49</v>
      </c>
      <c r="S36" s="213">
        <v>51.62</v>
      </c>
      <c r="T36" s="214">
        <v>49.1</v>
      </c>
      <c r="U36" s="214">
        <v>45.63</v>
      </c>
      <c r="V36" s="214">
        <v>64.64</v>
      </c>
      <c r="W36" s="214">
        <v>73.62</v>
      </c>
      <c r="X36" s="74">
        <f t="shared" si="22"/>
        <v>0.13892326732673266</v>
      </c>
      <c r="Y36" s="74">
        <f t="shared" si="19"/>
        <v>0.49938900203666003</v>
      </c>
      <c r="AH36" s="19" t="s">
        <v>49</v>
      </c>
      <c r="AI36" s="216">
        <v>6868734.8799999999</v>
      </c>
      <c r="AJ36" s="217">
        <v>3114952.08</v>
      </c>
      <c r="AK36" s="217">
        <v>4498900.47</v>
      </c>
      <c r="AL36" s="217">
        <v>7864755.4299999997</v>
      </c>
      <c r="AM36" s="217">
        <v>9097368.0999999996</v>
      </c>
      <c r="AN36" s="74">
        <f t="shared" si="23"/>
        <v>0.15672612848178558</v>
      </c>
      <c r="AO36" s="74">
        <f t="shared" si="20"/>
        <v>1.9205483315171898</v>
      </c>
    </row>
    <row r="37" spans="2:44" x14ac:dyDescent="0.25">
      <c r="B37" s="19" t="s">
        <v>50</v>
      </c>
      <c r="C37" s="213">
        <v>85.19</v>
      </c>
      <c r="D37" s="213">
        <v>106.13</v>
      </c>
      <c r="E37" s="213">
        <v>125.31</v>
      </c>
      <c r="F37" s="213">
        <v>128.06</v>
      </c>
      <c r="G37" s="213">
        <v>149.08000000000001</v>
      </c>
      <c r="H37" s="74">
        <f t="shared" ref="H37:H40" si="24">G37/F37-1</f>
        <v>0.16414180852725302</v>
      </c>
      <c r="I37" s="74">
        <f t="shared" si="18"/>
        <v>0.40469235842834284</v>
      </c>
      <c r="R37" s="19" t="s">
        <v>50</v>
      </c>
      <c r="S37" s="213">
        <v>67.78</v>
      </c>
      <c r="T37" s="214">
        <v>64.31</v>
      </c>
      <c r="U37" s="214">
        <v>82.55</v>
      </c>
      <c r="V37" s="214">
        <v>96.70999999999998</v>
      </c>
      <c r="W37" s="214">
        <v>122.12</v>
      </c>
      <c r="X37" s="74">
        <f t="shared" si="22"/>
        <v>0.26274428704373931</v>
      </c>
      <c r="Y37" s="74">
        <f t="shared" si="19"/>
        <v>0.8989270719950242</v>
      </c>
      <c r="AH37" s="19" t="s">
        <v>50</v>
      </c>
      <c r="AI37" s="216">
        <v>42420393.43</v>
      </c>
      <c r="AJ37" s="217">
        <v>18804870.850000001</v>
      </c>
      <c r="AK37" s="217">
        <v>30921945.879999999</v>
      </c>
      <c r="AL37" s="217">
        <v>58482134.030000001</v>
      </c>
      <c r="AM37" s="217">
        <v>79534420.480000004</v>
      </c>
      <c r="AN37" s="74">
        <f t="shared" si="23"/>
        <v>0.35997808218148575</v>
      </c>
      <c r="AO37" s="74">
        <f t="shared" si="20"/>
        <v>3.2294584799022958</v>
      </c>
    </row>
    <row r="38" spans="2:44" x14ac:dyDescent="0.25">
      <c r="B38" s="19" t="s">
        <v>51</v>
      </c>
      <c r="C38" s="213">
        <v>63.43</v>
      </c>
      <c r="D38" s="213">
        <v>64.19</v>
      </c>
      <c r="E38" s="213">
        <v>68.989999999999995</v>
      </c>
      <c r="F38" s="213">
        <v>76.34</v>
      </c>
      <c r="G38" s="213">
        <v>86.65</v>
      </c>
      <c r="H38" s="74">
        <f t="shared" si="24"/>
        <v>0.13505370709981657</v>
      </c>
      <c r="I38" s="74">
        <f t="shared" si="18"/>
        <v>0.34989873812120287</v>
      </c>
      <c r="R38" s="19" t="s">
        <v>51</v>
      </c>
      <c r="S38" s="213">
        <v>43.26</v>
      </c>
      <c r="T38" s="214">
        <v>33.54</v>
      </c>
      <c r="U38" s="214">
        <v>37.840000000000003</v>
      </c>
      <c r="V38" s="214">
        <v>53.16</v>
      </c>
      <c r="W38" s="214">
        <v>62.04999999999999</v>
      </c>
      <c r="X38" s="74">
        <f t="shared" si="22"/>
        <v>0.16723100075244535</v>
      </c>
      <c r="Y38" s="74">
        <f t="shared" si="19"/>
        <v>0.85002981514609388</v>
      </c>
      <c r="AH38" s="19" t="s">
        <v>51</v>
      </c>
      <c r="AI38" s="216">
        <v>23173738.510000002</v>
      </c>
      <c r="AJ38" s="217">
        <v>10173605.369999999</v>
      </c>
      <c r="AK38" s="217">
        <v>16610861.380000001</v>
      </c>
      <c r="AL38" s="217">
        <v>27747259.210000001</v>
      </c>
      <c r="AM38" s="217">
        <v>33504230.199999999</v>
      </c>
      <c r="AN38" s="74">
        <f t="shared" si="23"/>
        <v>0.20747890616617037</v>
      </c>
      <c r="AO38" s="74">
        <f t="shared" si="20"/>
        <v>2.2932504241610858</v>
      </c>
    </row>
    <row r="39" spans="2:44" x14ac:dyDescent="0.25">
      <c r="B39" s="19" t="s">
        <v>52</v>
      </c>
      <c r="C39" s="213">
        <v>92.8</v>
      </c>
      <c r="D39" s="213">
        <v>102.24</v>
      </c>
      <c r="E39" s="213">
        <v>98.71</v>
      </c>
      <c r="F39" s="213">
        <v>114.5</v>
      </c>
      <c r="G39" s="213">
        <v>129.04</v>
      </c>
      <c r="H39" s="74">
        <f t="shared" si="24"/>
        <v>0.12698689956331877</v>
      </c>
      <c r="I39" s="74">
        <f t="shared" si="18"/>
        <v>0.2621283255086071</v>
      </c>
      <c r="R39" s="19" t="s">
        <v>52</v>
      </c>
      <c r="S39" s="213">
        <v>71.48</v>
      </c>
      <c r="T39" s="214">
        <v>50.94</v>
      </c>
      <c r="U39" s="214">
        <v>53.72</v>
      </c>
      <c r="V39" s="214">
        <v>88.72</v>
      </c>
      <c r="W39" s="214">
        <v>108.87</v>
      </c>
      <c r="X39" s="74">
        <f t="shared" si="22"/>
        <v>0.22711902614968449</v>
      </c>
      <c r="Y39" s="74">
        <f t="shared" si="19"/>
        <v>1.1372202591283864</v>
      </c>
      <c r="AH39" s="19" t="s">
        <v>52</v>
      </c>
      <c r="AI39" s="216">
        <v>73857149.140000001</v>
      </c>
      <c r="AJ39" s="217">
        <v>28411183</v>
      </c>
      <c r="AK39" s="217">
        <v>34127770.07</v>
      </c>
      <c r="AL39" s="217">
        <v>88124626.280000001</v>
      </c>
      <c r="AM39" s="217">
        <v>107018992.04000001</v>
      </c>
      <c r="AN39" s="74">
        <f t="shared" si="23"/>
        <v>0.214405059715846</v>
      </c>
      <c r="AO39" s="74">
        <f t="shared" si="20"/>
        <v>2.7667911272825214</v>
      </c>
    </row>
    <row r="40" spans="2:44" x14ac:dyDescent="0.25">
      <c r="B40" s="23" t="s">
        <v>53</v>
      </c>
      <c r="C40" s="213">
        <v>55.1</v>
      </c>
      <c r="D40" s="213">
        <v>58.1</v>
      </c>
      <c r="E40" s="213">
        <v>74.28</v>
      </c>
      <c r="F40" s="213">
        <v>64.23</v>
      </c>
      <c r="G40" s="213">
        <v>69.86</v>
      </c>
      <c r="H40" s="74">
        <f t="shared" si="24"/>
        <v>8.7653744356219754E-2</v>
      </c>
      <c r="I40" s="74">
        <f t="shared" si="18"/>
        <v>0.2024096385542169</v>
      </c>
      <c r="R40" s="23" t="s">
        <v>53</v>
      </c>
      <c r="S40" s="213">
        <v>39.85</v>
      </c>
      <c r="T40" s="214">
        <v>22.7</v>
      </c>
      <c r="U40" s="214">
        <v>29.35</v>
      </c>
      <c r="V40" s="214">
        <v>43.18</v>
      </c>
      <c r="W40" s="214">
        <v>54</v>
      </c>
      <c r="X40" s="74">
        <f t="shared" si="22"/>
        <v>0.25057897174617882</v>
      </c>
      <c r="Y40" s="74">
        <f t="shared" si="19"/>
        <v>1.3788546255506611</v>
      </c>
      <c r="AH40" s="23" t="s">
        <v>53</v>
      </c>
      <c r="AI40" s="216">
        <v>20449761.57</v>
      </c>
      <c r="AJ40" s="217">
        <v>7215296.4500000002</v>
      </c>
      <c r="AK40" s="217">
        <v>12828760.220000001</v>
      </c>
      <c r="AL40" s="217">
        <v>20416665.23</v>
      </c>
      <c r="AM40" s="217">
        <v>24141003.859999999</v>
      </c>
      <c r="AN40" s="74">
        <f t="shared" si="23"/>
        <v>0.18241659879535566</v>
      </c>
      <c r="AO40" s="74">
        <f t="shared" si="20"/>
        <v>2.3458090083048493</v>
      </c>
    </row>
    <row r="41" spans="2:44" x14ac:dyDescent="0.25">
      <c r="B41" s="101"/>
      <c r="C41" s="102"/>
      <c r="D41" s="102"/>
      <c r="E41" s="102"/>
      <c r="F41" s="102"/>
      <c r="G41" s="103"/>
      <c r="H41" s="102"/>
      <c r="I41" s="104"/>
      <c r="R41" s="101"/>
      <c r="S41" s="102"/>
      <c r="T41" s="102"/>
      <c r="U41" s="102"/>
      <c r="V41" s="102"/>
      <c r="W41" s="103"/>
      <c r="X41" s="102"/>
      <c r="Y41" s="104"/>
      <c r="AH41" s="101"/>
      <c r="AI41" s="101"/>
      <c r="AJ41" s="101"/>
      <c r="AK41" s="101"/>
      <c r="AL41" s="102"/>
      <c r="AM41" s="103"/>
      <c r="AN41" s="104"/>
      <c r="AO41" s="104"/>
    </row>
    <row r="42" spans="2:44" x14ac:dyDescent="0.25">
      <c r="B42" s="307" t="s">
        <v>55</v>
      </c>
      <c r="C42" s="307"/>
      <c r="D42" s="307"/>
      <c r="E42" s="307"/>
      <c r="F42" s="307"/>
      <c r="G42" s="307"/>
      <c r="H42" s="307"/>
      <c r="I42" s="307"/>
      <c r="R42" s="307" t="s">
        <v>55</v>
      </c>
      <c r="S42" s="307"/>
      <c r="T42" s="307"/>
      <c r="U42" s="307"/>
      <c r="V42" s="307"/>
      <c r="W42" s="307"/>
      <c r="X42" s="307"/>
      <c r="Y42" s="307"/>
      <c r="AH42" s="105" t="s">
        <v>55</v>
      </c>
      <c r="AI42" s="105"/>
      <c r="AJ42" s="105"/>
      <c r="AK42" s="105"/>
      <c r="AL42" s="105"/>
      <c r="AM42" s="105"/>
      <c r="AN42" s="105"/>
      <c r="AO42" s="105"/>
    </row>
    <row r="43" spans="2:44" ht="39" customHeight="1" x14ac:dyDescent="0.25">
      <c r="B43" s="265" t="s">
        <v>159</v>
      </c>
      <c r="C43" s="265"/>
      <c r="D43" s="265"/>
      <c r="E43" s="265"/>
      <c r="F43" s="265"/>
      <c r="G43" s="265"/>
      <c r="H43" s="265"/>
      <c r="I43" s="265"/>
      <c r="R43" s="265" t="s">
        <v>160</v>
      </c>
      <c r="S43" s="265"/>
      <c r="T43" s="265"/>
      <c r="U43" s="265"/>
      <c r="V43" s="265"/>
      <c r="W43" s="265"/>
      <c r="X43" s="265"/>
      <c r="Y43" s="265"/>
      <c r="AH43" s="305" t="s">
        <v>161</v>
      </c>
      <c r="AI43" s="305"/>
      <c r="AJ43" s="305"/>
      <c r="AK43" s="305"/>
      <c r="AL43" s="305"/>
      <c r="AM43" s="305"/>
      <c r="AN43" s="305"/>
      <c r="AO43" s="305"/>
      <c r="AP43" s="305"/>
      <c r="AQ43" s="305"/>
      <c r="AR43" s="305"/>
    </row>
    <row r="44" spans="2:44" ht="24" customHeight="1" x14ac:dyDescent="0.25">
      <c r="B44" s="265" t="s">
        <v>162</v>
      </c>
      <c r="C44" s="265"/>
      <c r="D44" s="265"/>
      <c r="E44" s="265"/>
      <c r="F44" s="265"/>
      <c r="G44" s="265"/>
      <c r="H44" s="265"/>
      <c r="I44" s="265"/>
      <c r="R44" s="306" t="s">
        <v>163</v>
      </c>
      <c r="S44" s="306"/>
      <c r="T44" s="306"/>
      <c r="U44" s="306"/>
      <c r="V44" s="306"/>
      <c r="W44" s="306"/>
      <c r="X44" s="306"/>
      <c r="Y44" s="306"/>
      <c r="AI44" s="120"/>
      <c r="AJ44" s="120"/>
    </row>
  </sheetData>
  <mergeCells count="19">
    <mergeCell ref="B5:P5"/>
    <mergeCell ref="R5:AF5"/>
    <mergeCell ref="AH5:BB5"/>
    <mergeCell ref="B21:P21"/>
    <mergeCell ref="R21:AF21"/>
    <mergeCell ref="AH21:BB21"/>
    <mergeCell ref="AH43:AR43"/>
    <mergeCell ref="B44:I44"/>
    <mergeCell ref="R44:Y44"/>
    <mergeCell ref="B22:P22"/>
    <mergeCell ref="R22:AF22"/>
    <mergeCell ref="B23:P23"/>
    <mergeCell ref="B27:I27"/>
    <mergeCell ref="R27:Y27"/>
    <mergeCell ref="B42:I42"/>
    <mergeCell ref="R42:Y42"/>
    <mergeCell ref="B43:I43"/>
    <mergeCell ref="R43:Y43"/>
    <mergeCell ref="AH27:AO27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487FAB-B989-4F9A-B63B-BDBE5202972F}">
  <sheetPr>
    <tabColor theme="4"/>
  </sheetPr>
  <dimension ref="B4:B25"/>
  <sheetViews>
    <sheetView showGridLines="0" workbookViewId="0">
      <selection activeCell="D16" sqref="D16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155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FDAB82-4698-4048-B058-BF1025C2F01B}">
  <sheetPr>
    <tabColor theme="4" tint="0.39997558519241921"/>
  </sheetPr>
  <dimension ref="A1:AE131"/>
  <sheetViews>
    <sheetView showGridLines="0" zoomScaleNormal="100" workbookViewId="0">
      <selection activeCell="D16" sqref="D16"/>
    </sheetView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305</v>
      </c>
      <c r="C1" s="1"/>
      <c r="D1" s="1"/>
      <c r="F1" s="220"/>
      <c r="G1" s="220"/>
      <c r="H1" s="220"/>
      <c r="J1" s="220"/>
    </row>
    <row r="3" spans="1:31" s="4" customFormat="1" ht="25.5" customHeight="1" thickBot="1" x14ac:dyDescent="0.3">
      <c r="B3" s="62" t="s">
        <v>306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172" t="s">
        <v>256</v>
      </c>
      <c r="D5" s="172" t="s">
        <v>257</v>
      </c>
      <c r="E5" s="172" t="s">
        <v>263</v>
      </c>
      <c r="F5" s="172" t="s">
        <v>258</v>
      </c>
      <c r="G5" s="173" t="str">
        <f>CONCATENATE("var. ",RIGHT(F5,2),"/",RIGHT(E5,2))</f>
        <v>var. 22/21</v>
      </c>
      <c r="H5" s="173" t="str">
        <f>CONCATENATE("dif. ",RIGHT(F5,2),"/",RIGHT(E5,2))</f>
        <v>dif. 22/21</v>
      </c>
      <c r="I5" s="173" t="str">
        <f>CONCATENATE("%/s total España ",RIGHT(F5,4))</f>
        <v>%/s total España 2022</v>
      </c>
      <c r="J5" s="172" t="s">
        <v>259</v>
      </c>
      <c r="K5" s="173" t="str">
        <f>CONCATENATE("var. ",RIGHT(J5,2),"/",RIGHT(F5,2))</f>
        <v>var. 23/22</v>
      </c>
      <c r="L5" s="173" t="str">
        <f>CONCATENATE("dif. ",RIGHT(J5,2),"/",RIGHT(F5,2))</f>
        <v>dif. 23/22</v>
      </c>
      <c r="M5" s="173" t="str">
        <f>CONCATENATE("%/s total España ",RIGHT(J5,4))</f>
        <v>%/s total España 2023</v>
      </c>
      <c r="N5" s="172" t="s">
        <v>260</v>
      </c>
      <c r="O5" s="173" t="str">
        <f>CONCATENATE("var. ",RIGHT(N5,2),"/",RIGHT(J5,2))</f>
        <v>var. 24/23</v>
      </c>
      <c r="P5" s="173" t="str">
        <f>CONCATENATE("dif. ",RIGHT(N5,2),"/",RIGHT(J5,2))</f>
        <v>dif. 24/23</v>
      </c>
      <c r="Q5" s="173" t="str">
        <f>CONCATENATE("var. ",RIGHT(N5,2),"/",RIGHT(C5,2))</f>
        <v>var. 24/19</v>
      </c>
      <c r="R5" s="173" t="str">
        <f>CONCATENATE("dif. ",RIGHT(N5,2),"/",RIGHT(C5,2))</f>
        <v>dif. 24/19</v>
      </c>
      <c r="S5" s="173" t="str">
        <f>CONCATENATE("%/s total España ",RIGHT(N5,4))</f>
        <v>%/s total España 2024</v>
      </c>
      <c r="T5" s="173" t="str">
        <f>CONCATENATE("%/s total Turistas ",RIGHT(N5,4))</f>
        <v>%/s total Turistas 2024</v>
      </c>
      <c r="AE5" s="1"/>
    </row>
    <row r="6" spans="1:31" s="4" customFormat="1" ht="18.75" x14ac:dyDescent="0.3">
      <c r="B6" s="221" t="s">
        <v>167</v>
      </c>
      <c r="C6" s="222">
        <v>103641</v>
      </c>
      <c r="D6" s="222">
        <v>36944</v>
      </c>
      <c r="E6" s="222">
        <v>34184</v>
      </c>
      <c r="F6" s="222">
        <v>117560</v>
      </c>
      <c r="G6" s="223">
        <f t="shared" ref="G6:G11" si="0">F6/E6-1</f>
        <v>2.4390358062251347</v>
      </c>
      <c r="H6" s="222">
        <f t="shared" ref="H6:H11" si="1">F6-E6</f>
        <v>83376</v>
      </c>
      <c r="I6" s="223"/>
      <c r="J6" s="222">
        <v>137595</v>
      </c>
      <c r="K6" s="223">
        <f t="shared" ref="K6:K11" si="2">J6/F6-1</f>
        <v>0.17042361347397073</v>
      </c>
      <c r="L6" s="222">
        <f t="shared" ref="L6:L11" si="3">J6-F6</f>
        <v>20035</v>
      </c>
      <c r="M6" s="223"/>
      <c r="N6" s="222">
        <v>175857</v>
      </c>
      <c r="O6" s="223">
        <f t="shared" ref="O6:O11" si="4">N6/J6-1</f>
        <v>0.27807696500599577</v>
      </c>
      <c r="P6" s="222">
        <f t="shared" ref="P6:P11" si="5">N6-J6</f>
        <v>38262</v>
      </c>
      <c r="Q6" s="223">
        <f>N6/C6-1</f>
        <v>0.69678988045271661</v>
      </c>
      <c r="R6" s="222">
        <f>N6-C6</f>
        <v>72216</v>
      </c>
      <c r="S6" s="223"/>
      <c r="T6" s="223"/>
      <c r="V6" s="29"/>
      <c r="AE6" s="1"/>
    </row>
    <row r="7" spans="1:31" ht="18.75" x14ac:dyDescent="0.3">
      <c r="A7" s="4"/>
      <c r="B7" s="221" t="s">
        <v>168</v>
      </c>
      <c r="C7" s="222">
        <v>33892</v>
      </c>
      <c r="D7" s="222">
        <v>16922</v>
      </c>
      <c r="E7" s="222">
        <v>19322</v>
      </c>
      <c r="F7" s="222">
        <v>29432</v>
      </c>
      <c r="G7" s="223">
        <f t="shared" si="0"/>
        <v>0.52323776006624567</v>
      </c>
      <c r="H7" s="222">
        <f t="shared" si="1"/>
        <v>10110</v>
      </c>
      <c r="I7" s="223">
        <f>F7/$F$7</f>
        <v>1</v>
      </c>
      <c r="J7" s="222">
        <v>39183</v>
      </c>
      <c r="K7" s="223">
        <f t="shared" si="2"/>
        <v>0.33130606142973629</v>
      </c>
      <c r="L7" s="222">
        <f t="shared" si="3"/>
        <v>9751</v>
      </c>
      <c r="M7" s="223">
        <f>J7/$J$7</f>
        <v>1</v>
      </c>
      <c r="N7" s="222">
        <v>48762</v>
      </c>
      <c r="O7" s="223">
        <f t="shared" si="4"/>
        <v>0.24446826429829271</v>
      </c>
      <c r="P7" s="222">
        <f t="shared" si="5"/>
        <v>9579</v>
      </c>
      <c r="Q7" s="223">
        <f t="shared" ref="Q7:Q11" si="6">N7/C7-1</f>
        <v>0.43874660686887768</v>
      </c>
      <c r="R7" s="222">
        <f t="shared" ref="R7:R11" si="7">N7-C7</f>
        <v>14870</v>
      </c>
      <c r="S7" s="223">
        <f>N7/$N$7</f>
        <v>1</v>
      </c>
      <c r="T7" s="223">
        <f>N7/$N$6</f>
        <v>0.2772821098961088</v>
      </c>
      <c r="V7" s="29"/>
      <c r="W7" s="79"/>
      <c r="AE7" s="1" t="s">
        <v>169</v>
      </c>
    </row>
    <row r="8" spans="1:31" ht="15.75" x14ac:dyDescent="0.25">
      <c r="A8" s="4"/>
      <c r="B8" s="224" t="s">
        <v>100</v>
      </c>
      <c r="C8" s="225">
        <v>15258</v>
      </c>
      <c r="D8" s="225">
        <v>10850</v>
      </c>
      <c r="E8" s="225">
        <v>2574</v>
      </c>
      <c r="F8" s="225">
        <v>6675</v>
      </c>
      <c r="G8" s="226">
        <f t="shared" si="0"/>
        <v>1.5932400932400932</v>
      </c>
      <c r="H8" s="225">
        <f t="shared" si="1"/>
        <v>4101</v>
      </c>
      <c r="I8" s="226">
        <f>F8/$F$7</f>
        <v>0.22679396575156294</v>
      </c>
      <c r="J8" s="225">
        <v>10712</v>
      </c>
      <c r="K8" s="226">
        <f t="shared" si="2"/>
        <v>0.60479400749063661</v>
      </c>
      <c r="L8" s="225">
        <f t="shared" si="3"/>
        <v>4037</v>
      </c>
      <c r="M8" s="226">
        <f>J8/$J$7</f>
        <v>0.27338386545185411</v>
      </c>
      <c r="N8" s="225">
        <v>17927</v>
      </c>
      <c r="O8" s="226">
        <f t="shared" si="4"/>
        <v>0.67354368932038833</v>
      </c>
      <c r="P8" s="225">
        <f t="shared" si="5"/>
        <v>7215</v>
      </c>
      <c r="Q8" s="226">
        <f t="shared" si="6"/>
        <v>0.17492462970245115</v>
      </c>
      <c r="R8" s="225">
        <f t="shared" si="7"/>
        <v>2669</v>
      </c>
      <c r="S8" s="226">
        <f>N8/$N$7</f>
        <v>0.36764283663508468</v>
      </c>
      <c r="T8" s="226">
        <f>N8/$N$6</f>
        <v>0.10194078143036672</v>
      </c>
      <c r="V8" s="29"/>
      <c r="W8" s="79"/>
      <c r="AE8" s="1" t="s">
        <v>170</v>
      </c>
    </row>
    <row r="9" spans="1:31" s="4" customFormat="1" x14ac:dyDescent="0.25">
      <c r="B9" s="227" t="s">
        <v>103</v>
      </c>
      <c r="C9" s="228">
        <v>18634</v>
      </c>
      <c r="D9" s="228">
        <v>6072</v>
      </c>
      <c r="E9" s="228">
        <v>16748</v>
      </c>
      <c r="F9" s="228">
        <v>22757</v>
      </c>
      <c r="G9" s="229">
        <f t="shared" si="0"/>
        <v>0.35878910914736095</v>
      </c>
      <c r="H9" s="230">
        <f t="shared" si="1"/>
        <v>6009</v>
      </c>
      <c r="I9" s="231">
        <f>F9/$F$7</f>
        <v>0.77320603424843704</v>
      </c>
      <c r="J9" s="228">
        <v>28471</v>
      </c>
      <c r="K9" s="229">
        <f t="shared" si="2"/>
        <v>0.25108757744869714</v>
      </c>
      <c r="L9" s="230">
        <f t="shared" si="3"/>
        <v>5714</v>
      </c>
      <c r="M9" s="231">
        <f>J9/$J$7</f>
        <v>0.72661613454814589</v>
      </c>
      <c r="N9" s="228">
        <v>30835</v>
      </c>
      <c r="O9" s="229">
        <f t="shared" si="4"/>
        <v>8.303185697727522E-2</v>
      </c>
      <c r="P9" s="230">
        <f t="shared" si="5"/>
        <v>2364</v>
      </c>
      <c r="Q9" s="229">
        <f t="shared" si="6"/>
        <v>0.65477084898572513</v>
      </c>
      <c r="R9" s="230">
        <f t="shared" si="7"/>
        <v>12201</v>
      </c>
      <c r="S9" s="231">
        <f>N9/$N$7</f>
        <v>0.63235716336491532</v>
      </c>
      <c r="T9" s="231">
        <f>N9/$N$6</f>
        <v>0.17534132846574205</v>
      </c>
      <c r="V9" s="29"/>
      <c r="W9" s="79"/>
      <c r="AE9" s="1" t="s">
        <v>171</v>
      </c>
    </row>
    <row r="10" spans="1:31" s="4" customFormat="1" x14ac:dyDescent="0.25">
      <c r="B10" s="232" t="s">
        <v>172</v>
      </c>
      <c r="C10" s="29">
        <v>18611</v>
      </c>
      <c r="D10" s="29">
        <v>6066</v>
      </c>
      <c r="E10" s="29">
        <v>7644</v>
      </c>
      <c r="F10" s="29">
        <v>13771</v>
      </c>
      <c r="G10" s="22">
        <f t="shared" si="0"/>
        <v>0.80154369440083717</v>
      </c>
      <c r="H10" s="20">
        <f t="shared" si="1"/>
        <v>6127</v>
      </c>
      <c r="I10" s="31">
        <f>F10/$F$7</f>
        <v>0.46789209024191358</v>
      </c>
      <c r="J10" s="29">
        <v>11774</v>
      </c>
      <c r="K10" s="22">
        <f t="shared" si="2"/>
        <v>-0.14501488635538451</v>
      </c>
      <c r="L10" s="20">
        <f t="shared" si="3"/>
        <v>-1997</v>
      </c>
      <c r="M10" s="31">
        <f>J10/$J$7</f>
        <v>0.30048745629482171</v>
      </c>
      <c r="N10" s="29">
        <v>20844</v>
      </c>
      <c r="O10" s="22">
        <f t="shared" si="4"/>
        <v>0.77034143027008661</v>
      </c>
      <c r="P10" s="20">
        <f t="shared" si="5"/>
        <v>9070</v>
      </c>
      <c r="Q10" s="22">
        <f t="shared" si="6"/>
        <v>0.11998280586749765</v>
      </c>
      <c r="R10" s="20">
        <f t="shared" si="7"/>
        <v>2233</v>
      </c>
      <c r="S10" s="31">
        <f>N10/$N$7</f>
        <v>0.4274640088593577</v>
      </c>
      <c r="T10" s="31">
        <f>N10/$N$6</f>
        <v>0.11852812228117163</v>
      </c>
      <c r="V10" s="29"/>
      <c r="W10" s="79"/>
      <c r="AE10" s="1" t="s">
        <v>173</v>
      </c>
    </row>
    <row r="11" spans="1:31" s="4" customFormat="1" x14ac:dyDescent="0.25">
      <c r="B11" s="232" t="s">
        <v>174</v>
      </c>
      <c r="C11" s="29">
        <f>C9-C10</f>
        <v>23</v>
      </c>
      <c r="D11" s="29">
        <f>D9-D10</f>
        <v>6</v>
      </c>
      <c r="E11" s="29">
        <f>E9-E10</f>
        <v>9104</v>
      </c>
      <c r="F11" s="29">
        <f>F9-F10</f>
        <v>8986</v>
      </c>
      <c r="G11" s="22">
        <f t="shared" si="0"/>
        <v>-1.2961335676625607E-2</v>
      </c>
      <c r="H11" s="20">
        <f t="shared" si="1"/>
        <v>-118</v>
      </c>
      <c r="I11" s="31">
        <f>F11/$F$7</f>
        <v>0.30531394400652351</v>
      </c>
      <c r="J11" s="29">
        <f>J9-J10</f>
        <v>16697</v>
      </c>
      <c r="K11" s="22">
        <f t="shared" si="2"/>
        <v>0.85811261963053642</v>
      </c>
      <c r="L11" s="20">
        <f t="shared" si="3"/>
        <v>7711</v>
      </c>
      <c r="M11" s="31">
        <f>J11/$J$7</f>
        <v>0.42612867825332412</v>
      </c>
      <c r="N11" s="29">
        <f>N9-N10</f>
        <v>9991</v>
      </c>
      <c r="O11" s="22">
        <f t="shared" si="4"/>
        <v>-0.401629035156016</v>
      </c>
      <c r="P11" s="20">
        <f t="shared" si="5"/>
        <v>-6706</v>
      </c>
      <c r="Q11" s="22">
        <f t="shared" si="6"/>
        <v>433.39130434782606</v>
      </c>
      <c r="R11" s="20">
        <f t="shared" si="7"/>
        <v>9968</v>
      </c>
      <c r="S11" s="31">
        <f>N11/$N$7</f>
        <v>0.20489315450555762</v>
      </c>
      <c r="T11" s="31">
        <f>N11/$N$6</f>
        <v>5.6813206184570419E-2</v>
      </c>
      <c r="V11" s="29"/>
      <c r="W11" s="79"/>
      <c r="AE11" s="1" t="s">
        <v>175</v>
      </c>
    </row>
    <row r="12" spans="1:31" s="4" customFormat="1" ht="7.5" customHeight="1" x14ac:dyDescent="0.25">
      <c r="B12" s="233"/>
      <c r="C12" s="233"/>
      <c r="D12" s="233"/>
      <c r="E12" s="233"/>
      <c r="F12" s="233"/>
      <c r="G12" s="233"/>
      <c r="H12" s="233"/>
      <c r="I12" s="233"/>
      <c r="J12" s="233"/>
      <c r="K12" s="233"/>
      <c r="L12" s="233"/>
      <c r="M12" s="233"/>
      <c r="N12" s="233"/>
      <c r="O12" s="233"/>
      <c r="P12" s="233"/>
      <c r="Q12" s="233"/>
      <c r="R12" s="233"/>
      <c r="S12" s="233"/>
      <c r="T12" s="233"/>
      <c r="AE12" s="1" t="s">
        <v>176</v>
      </c>
    </row>
    <row r="13" spans="1:31" s="4" customFormat="1" x14ac:dyDescent="0.25">
      <c r="B13" s="125" t="s">
        <v>177</v>
      </c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AE13" s="1" t="s">
        <v>178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67" t="s">
        <v>179</v>
      </c>
      <c r="C37" s="267"/>
      <c r="D37" s="267"/>
      <c r="E37" s="267"/>
      <c r="F37" s="267"/>
      <c r="G37" s="267"/>
      <c r="H37" s="267"/>
      <c r="I37" s="267"/>
      <c r="J37" s="267"/>
      <c r="K37" s="267"/>
      <c r="L37" s="267"/>
      <c r="M37" s="267"/>
      <c r="N37" s="267"/>
      <c r="O37" s="267"/>
      <c r="P37" s="267"/>
      <c r="Q37" s="267"/>
      <c r="R37" s="267"/>
      <c r="S37" s="83"/>
      <c r="T37" s="83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7"/>
      <c r="F39" s="87"/>
      <c r="G39" s="87"/>
      <c r="H39" s="87"/>
      <c r="I39" s="87"/>
      <c r="J39" s="14">
        <v>2020</v>
      </c>
      <c r="K39" s="14"/>
      <c r="L39" s="14"/>
      <c r="M39" s="14" t="s">
        <v>180</v>
      </c>
      <c r="N39" s="14">
        <v>2021</v>
      </c>
      <c r="O39" s="14" t="s">
        <v>180</v>
      </c>
      <c r="P39" s="14" t="s">
        <v>181</v>
      </c>
      <c r="Q39" s="14" t="s">
        <v>182</v>
      </c>
      <c r="R39" s="14" t="s">
        <v>183</v>
      </c>
      <c r="S39" s="87"/>
      <c r="T39" s="87"/>
      <c r="AE39" s="1"/>
    </row>
    <row r="40" spans="2:31" s="4" customFormat="1" ht="18.75" hidden="1" x14ac:dyDescent="0.3">
      <c r="B40" s="221" t="s">
        <v>167</v>
      </c>
      <c r="C40" s="221"/>
      <c r="D40" s="221"/>
      <c r="E40" s="222"/>
      <c r="F40" s="222"/>
      <c r="G40" s="222"/>
      <c r="H40" s="222"/>
      <c r="I40" s="222"/>
      <c r="J40" s="222">
        <v>1824653</v>
      </c>
      <c r="K40" s="222"/>
      <c r="L40" s="222"/>
      <c r="M40" s="223"/>
      <c r="N40" s="222">
        <v>2354005</v>
      </c>
      <c r="O40" s="223"/>
      <c r="P40" s="223">
        <v>1</v>
      </c>
      <c r="Q40" s="223">
        <v>0.2901110512519367</v>
      </c>
      <c r="R40" s="222">
        <v>529352</v>
      </c>
      <c r="S40" s="234"/>
      <c r="T40" s="234"/>
      <c r="AE40" s="1"/>
    </row>
    <row r="41" spans="2:31" ht="18.75" hidden="1" x14ac:dyDescent="0.3">
      <c r="B41" s="221" t="s">
        <v>168</v>
      </c>
      <c r="C41" s="221"/>
      <c r="D41" s="221"/>
      <c r="E41" s="222"/>
      <c r="F41" s="222"/>
      <c r="G41" s="222"/>
      <c r="H41" s="222"/>
      <c r="I41" s="222"/>
      <c r="J41" s="222">
        <v>603938</v>
      </c>
      <c r="K41" s="222"/>
      <c r="L41" s="222"/>
      <c r="M41" s="223">
        <v>1</v>
      </c>
      <c r="N41" s="222">
        <v>936181</v>
      </c>
      <c r="O41" s="223">
        <v>1</v>
      </c>
      <c r="P41" s="223">
        <v>0.39769711619134201</v>
      </c>
      <c r="Q41" s="223">
        <v>0.55012766211101138</v>
      </c>
      <c r="R41" s="222">
        <v>332243</v>
      </c>
      <c r="S41" s="234"/>
      <c r="T41" s="234"/>
      <c r="AE41" s="1" t="s">
        <v>169</v>
      </c>
    </row>
    <row r="42" spans="2:31" ht="15.75" hidden="1" x14ac:dyDescent="0.25">
      <c r="B42" s="224" t="s">
        <v>100</v>
      </c>
      <c r="C42" s="224"/>
      <c r="D42" s="224"/>
      <c r="E42" s="225"/>
      <c r="F42" s="225"/>
      <c r="G42" s="225"/>
      <c r="H42" s="225"/>
      <c r="I42" s="225"/>
      <c r="J42" s="225">
        <v>276550.36166633503</v>
      </c>
      <c r="K42" s="225"/>
      <c r="L42" s="225"/>
      <c r="M42" s="226">
        <v>0.45791184139155844</v>
      </c>
      <c r="N42" s="225">
        <v>430252.45635520399</v>
      </c>
      <c r="O42" s="226">
        <v>0.4595825554622493</v>
      </c>
      <c r="P42" s="226">
        <v>0.18277465695918402</v>
      </c>
      <c r="Q42" s="226">
        <v>0.55578337978930015</v>
      </c>
      <c r="R42" s="225">
        <v>153702.09468886897</v>
      </c>
      <c r="S42" s="235"/>
      <c r="T42" s="235"/>
      <c r="AE42" s="1" t="s">
        <v>170</v>
      </c>
    </row>
    <row r="43" spans="2:31" s="4" customFormat="1" hidden="1" x14ac:dyDescent="0.25">
      <c r="B43" s="227" t="s">
        <v>103</v>
      </c>
      <c r="C43" s="236"/>
      <c r="D43" s="236"/>
      <c r="E43" s="228"/>
      <c r="F43" s="228"/>
      <c r="G43" s="228"/>
      <c r="H43" s="228"/>
      <c r="I43" s="228"/>
      <c r="J43" s="228">
        <v>327387.63833385095</v>
      </c>
      <c r="K43" s="228"/>
      <c r="L43" s="228"/>
      <c r="M43" s="231">
        <v>0.54208815860874948</v>
      </c>
      <c r="N43" s="228">
        <v>505927.5436448183</v>
      </c>
      <c r="O43" s="231">
        <v>0.54041637636826456</v>
      </c>
      <c r="P43" s="231">
        <v>0.21492203442423372</v>
      </c>
      <c r="Q43" s="229">
        <v>0.54534711884540576</v>
      </c>
      <c r="R43" s="230">
        <v>178539.90531096736</v>
      </c>
      <c r="S43" s="237"/>
      <c r="T43" s="237"/>
      <c r="AE43" s="1" t="s">
        <v>171</v>
      </c>
    </row>
    <row r="44" spans="2:31" s="4" customFormat="1" hidden="1" x14ac:dyDescent="0.25">
      <c r="B44" s="232" t="s">
        <v>172</v>
      </c>
      <c r="C44" s="232"/>
      <c r="D44" s="232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173</v>
      </c>
    </row>
    <row r="45" spans="2:31" s="4" customFormat="1" hidden="1" x14ac:dyDescent="0.25">
      <c r="B45" s="232" t="s">
        <v>174</v>
      </c>
      <c r="C45" s="232"/>
      <c r="D45" s="232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175</v>
      </c>
    </row>
    <row r="46" spans="2:31" s="4" customFormat="1" ht="7.5" hidden="1" customHeight="1" x14ac:dyDescent="0.25">
      <c r="B46" s="233"/>
      <c r="C46" s="233"/>
      <c r="D46" s="233"/>
      <c r="E46" s="233"/>
      <c r="F46" s="233"/>
      <c r="G46" s="233"/>
      <c r="H46" s="233"/>
      <c r="I46" s="233"/>
      <c r="J46" s="233"/>
      <c r="K46" s="233"/>
      <c r="L46" s="233"/>
      <c r="M46" s="233"/>
      <c r="N46" s="233"/>
      <c r="O46" s="233"/>
      <c r="P46" s="233"/>
      <c r="Q46" s="233"/>
      <c r="R46" s="233"/>
      <c r="AE46" s="1" t="s">
        <v>176</v>
      </c>
    </row>
    <row r="47" spans="2:31" s="4" customFormat="1" hidden="1" x14ac:dyDescent="0.25">
      <c r="B47" s="266" t="s">
        <v>177</v>
      </c>
      <c r="C47" s="266"/>
      <c r="D47" s="266"/>
      <c r="E47" s="266"/>
      <c r="F47" s="266"/>
      <c r="G47" s="266"/>
      <c r="H47" s="266"/>
      <c r="I47" s="266"/>
      <c r="J47" s="266"/>
      <c r="K47" s="266"/>
      <c r="L47" s="266"/>
      <c r="M47" s="266"/>
      <c r="N47" s="266"/>
      <c r="O47" s="266"/>
      <c r="P47" s="266"/>
      <c r="Q47" s="266"/>
      <c r="R47" s="266"/>
      <c r="S47" s="48"/>
      <c r="T47" s="48"/>
      <c r="AE47" s="1" t="s">
        <v>178</v>
      </c>
    </row>
    <row r="48" spans="2:31" s="4" customFormat="1" hidden="1" x14ac:dyDescent="0.25">
      <c r="AE48" s="1"/>
    </row>
    <row r="49" spans="5:12" hidden="1" x14ac:dyDescent="0.25">
      <c r="E49" s="122"/>
      <c r="F49" s="122"/>
      <c r="G49" s="122"/>
      <c r="H49" s="122"/>
      <c r="I49" s="122"/>
      <c r="J49" s="122">
        <v>0.54208815860874948</v>
      </c>
      <c r="K49" s="122"/>
      <c r="L49" s="122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2" t="s">
        <v>306</v>
      </c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2">
        <v>2019</v>
      </c>
      <c r="D123" s="182">
        <v>2020</v>
      </c>
      <c r="E123" s="182">
        <v>2021</v>
      </c>
      <c r="F123" s="182">
        <v>2022</v>
      </c>
      <c r="G123" s="173" t="str">
        <f>CONCATENATE("var. ",RIGHT(F123,2),"/",RIGHT(E123,2))</f>
        <v>var. 22/21</v>
      </c>
      <c r="H123" s="173" t="str">
        <f>CONCATENATE("dif. ",RIGHT(F123,2),"/",RIGHT(E123,2))</f>
        <v>dif. 22/21</v>
      </c>
      <c r="I123" s="173" t="str">
        <f>CONCATENATE("%/s total España ",RIGHT(F123,4))</f>
        <v>%/s total España 2022</v>
      </c>
      <c r="J123" s="182">
        <v>2023</v>
      </c>
      <c r="K123" s="173" t="str">
        <f>CONCATENATE("%/s total España ",RIGHT(J123,4))</f>
        <v>%/s total España 2023</v>
      </c>
      <c r="L123" s="173" t="str">
        <f>CONCATENATE("var. ",RIGHT(J123,2),"/",RIGHT(F123,2))</f>
        <v>var. 23/22</v>
      </c>
      <c r="M123" s="173" t="str">
        <f>CONCATENATE("dif. ",RIGHT(J123,2),"/",RIGHT(F123,2))</f>
        <v>dif. 23/22</v>
      </c>
      <c r="N123" s="173" t="str">
        <f>CONCATENATE("var. ",RIGHT(J123,2),"/",RIGHT(D123,2))</f>
        <v>var. 23/20</v>
      </c>
      <c r="O123" s="173" t="str">
        <f>CONCATENATE("dif. ",RIGHT(J123,2),"/",RIGHT(D123,2))</f>
        <v>dif. 23/20</v>
      </c>
      <c r="Z123" s="1"/>
      <c r="AE123"/>
    </row>
    <row r="124" spans="2:31" ht="18.75" x14ac:dyDescent="0.3">
      <c r="B124" s="221" t="s">
        <v>167</v>
      </c>
      <c r="C124" s="222">
        <v>137126</v>
      </c>
      <c r="D124" s="222">
        <v>55313</v>
      </c>
      <c r="E124" s="222">
        <v>70304</v>
      </c>
      <c r="F124" s="222">
        <v>161080</v>
      </c>
      <c r="G124" s="223">
        <f t="shared" ref="G124:G129" si="8">F124/E124-1</f>
        <v>1.2911925352753757</v>
      </c>
      <c r="H124" s="222">
        <f t="shared" ref="H124:H129" si="9">F124-E124</f>
        <v>90776</v>
      </c>
      <c r="I124" s="223"/>
      <c r="J124" s="222">
        <v>179837</v>
      </c>
      <c r="K124" s="223"/>
      <c r="L124" s="223">
        <f t="shared" ref="L124:L129" si="10">J124/F124-1</f>
        <v>0.116445244598957</v>
      </c>
      <c r="M124" s="222">
        <f t="shared" ref="M124:M129" si="11">J124-F124</f>
        <v>18757</v>
      </c>
      <c r="N124" s="223">
        <f t="shared" ref="N124:N129" si="12">J124/D124-1</f>
        <v>2.2512610055502322</v>
      </c>
      <c r="O124" s="222">
        <f t="shared" ref="O124:O129" si="13">J124-D124</f>
        <v>124524</v>
      </c>
      <c r="Z124" s="1"/>
      <c r="AE124"/>
    </row>
    <row r="125" spans="2:31" ht="18.75" x14ac:dyDescent="0.3">
      <c r="B125" s="221" t="s">
        <v>168</v>
      </c>
      <c r="C125" s="222">
        <v>41904</v>
      </c>
      <c r="D125" s="222">
        <v>24273</v>
      </c>
      <c r="E125" s="222">
        <v>26311</v>
      </c>
      <c r="F125" s="222">
        <v>32375</v>
      </c>
      <c r="G125" s="223">
        <f t="shared" si="8"/>
        <v>0.23047394625821904</v>
      </c>
      <c r="H125" s="222">
        <f t="shared" si="9"/>
        <v>6064</v>
      </c>
      <c r="I125" s="223">
        <f>F125/$F$7</f>
        <v>1.0999932046751835</v>
      </c>
      <c r="J125" s="222">
        <v>47068</v>
      </c>
      <c r="K125" s="223">
        <f>J125/$J$125</f>
        <v>1</v>
      </c>
      <c r="L125" s="223">
        <f t="shared" si="10"/>
        <v>0.45383783783783782</v>
      </c>
      <c r="M125" s="222">
        <f t="shared" si="11"/>
        <v>14693</v>
      </c>
      <c r="N125" s="223">
        <f t="shared" si="12"/>
        <v>0.93910929839739632</v>
      </c>
      <c r="O125" s="222">
        <f t="shared" si="13"/>
        <v>22795</v>
      </c>
      <c r="Z125" s="1"/>
      <c r="AE125"/>
    </row>
    <row r="126" spans="2:31" ht="15.75" x14ac:dyDescent="0.25">
      <c r="B126" s="224" t="s">
        <v>100</v>
      </c>
      <c r="C126" s="225">
        <v>19152</v>
      </c>
      <c r="D126" s="225">
        <v>15343</v>
      </c>
      <c r="E126" s="225">
        <v>4744</v>
      </c>
      <c r="F126" s="225">
        <v>9037</v>
      </c>
      <c r="G126" s="226">
        <f t="shared" si="8"/>
        <v>0.9049325463743676</v>
      </c>
      <c r="H126" s="225">
        <f t="shared" si="9"/>
        <v>4293</v>
      </c>
      <c r="I126" s="226">
        <f>F126/$F$7</f>
        <v>0.30704675183473767</v>
      </c>
      <c r="J126" s="225">
        <v>15069</v>
      </c>
      <c r="K126" s="226">
        <f>J126/$J$125</f>
        <v>0.32015382000509901</v>
      </c>
      <c r="L126" s="226">
        <f t="shared" si="10"/>
        <v>0.66747814540223516</v>
      </c>
      <c r="M126" s="225">
        <f t="shared" si="11"/>
        <v>6032</v>
      </c>
      <c r="N126" s="226">
        <f t="shared" si="12"/>
        <v>-1.7858306719676698E-2</v>
      </c>
      <c r="O126" s="225">
        <f t="shared" si="13"/>
        <v>-274</v>
      </c>
      <c r="Z126" s="1"/>
      <c r="AE126"/>
    </row>
    <row r="127" spans="2:31" x14ac:dyDescent="0.25">
      <c r="B127" s="227" t="s">
        <v>103</v>
      </c>
      <c r="C127" s="228">
        <v>22752</v>
      </c>
      <c r="D127" s="228">
        <v>8930</v>
      </c>
      <c r="E127" s="228">
        <v>21567</v>
      </c>
      <c r="F127" s="228">
        <v>23338</v>
      </c>
      <c r="G127" s="229">
        <f t="shared" si="8"/>
        <v>8.2116196040246781E-2</v>
      </c>
      <c r="H127" s="230">
        <f t="shared" si="9"/>
        <v>1771</v>
      </c>
      <c r="I127" s="231">
        <f>F127/$F$7</f>
        <v>0.79294645284044574</v>
      </c>
      <c r="J127" s="228">
        <v>31999</v>
      </c>
      <c r="K127" s="231">
        <f>J127/$J$125</f>
        <v>0.67984617999490105</v>
      </c>
      <c r="L127" s="229">
        <f t="shared" si="10"/>
        <v>0.37111149198731685</v>
      </c>
      <c r="M127" s="230">
        <f t="shared" si="11"/>
        <v>8661</v>
      </c>
      <c r="N127" s="229">
        <f t="shared" si="12"/>
        <v>2.5833146696528555</v>
      </c>
      <c r="O127" s="230">
        <f t="shared" si="13"/>
        <v>23069</v>
      </c>
      <c r="Z127" s="1"/>
      <c r="AE127"/>
    </row>
    <row r="128" spans="2:31" x14ac:dyDescent="0.25">
      <c r="B128" s="232" t="s">
        <v>172</v>
      </c>
      <c r="C128" s="29">
        <v>22729</v>
      </c>
      <c r="D128" s="29">
        <v>8908</v>
      </c>
      <c r="E128" s="29">
        <v>11511</v>
      </c>
      <c r="F128" s="29">
        <v>13915</v>
      </c>
      <c r="G128" s="22">
        <f t="shared" si="8"/>
        <v>0.20884371470767094</v>
      </c>
      <c r="H128" s="20">
        <f t="shared" si="9"/>
        <v>2404</v>
      </c>
      <c r="I128" s="31">
        <f>F128/$F$7</f>
        <v>0.47278472410981243</v>
      </c>
      <c r="J128" s="29">
        <v>15149</v>
      </c>
      <c r="K128" s="31">
        <f>J128/$J$125</f>
        <v>0.3218534885697289</v>
      </c>
      <c r="L128" s="22">
        <f t="shared" si="10"/>
        <v>8.8681279195113261E-2</v>
      </c>
      <c r="M128" s="20">
        <f t="shared" si="11"/>
        <v>1234</v>
      </c>
      <c r="N128" s="22">
        <f t="shared" si="12"/>
        <v>0.70060619667714419</v>
      </c>
      <c r="O128" s="20">
        <f t="shared" si="13"/>
        <v>6241</v>
      </c>
      <c r="Z128" s="1"/>
      <c r="AE128"/>
    </row>
    <row r="129" spans="2:31" x14ac:dyDescent="0.25">
      <c r="B129" s="232" t="s">
        <v>174</v>
      </c>
      <c r="C129" s="29">
        <f>C127-C128</f>
        <v>23</v>
      </c>
      <c r="D129" s="29">
        <f>D127-D128</f>
        <v>22</v>
      </c>
      <c r="E129" s="29">
        <f>E127-E128</f>
        <v>10056</v>
      </c>
      <c r="F129" s="29">
        <f>F127-F128</f>
        <v>9423</v>
      </c>
      <c r="G129" s="22">
        <f t="shared" si="8"/>
        <v>-6.2947494033412932E-2</v>
      </c>
      <c r="H129" s="20">
        <f t="shared" si="9"/>
        <v>-633</v>
      </c>
      <c r="I129" s="31">
        <f>F129/$F$7</f>
        <v>0.32016172873063331</v>
      </c>
      <c r="J129" s="29">
        <f>J127-J128</f>
        <v>16850</v>
      </c>
      <c r="K129" s="31">
        <f>J129/$J$125</f>
        <v>0.35799269142517209</v>
      </c>
      <c r="L129" s="22">
        <f t="shared" si="10"/>
        <v>0.78817786267642997</v>
      </c>
      <c r="M129" s="20">
        <f t="shared" si="11"/>
        <v>7427</v>
      </c>
      <c r="N129" s="22">
        <f t="shared" si="12"/>
        <v>764.90909090909088</v>
      </c>
      <c r="O129" s="20">
        <f t="shared" si="13"/>
        <v>16828</v>
      </c>
      <c r="Z129" s="1"/>
      <c r="AE129"/>
    </row>
    <row r="130" spans="2:31" x14ac:dyDescent="0.25">
      <c r="B130" s="233"/>
      <c r="C130" s="233"/>
      <c r="D130" s="233"/>
      <c r="E130" s="233"/>
      <c r="F130" s="233"/>
      <c r="G130" s="233"/>
      <c r="H130" s="233"/>
      <c r="I130" s="233"/>
      <c r="J130" s="233"/>
      <c r="K130" s="233"/>
      <c r="L130" s="233"/>
      <c r="M130" s="233"/>
      <c r="N130" s="233"/>
      <c r="O130" s="233"/>
      <c r="Z130" s="1"/>
      <c r="AE130"/>
    </row>
    <row r="131" spans="2:31" x14ac:dyDescent="0.25">
      <c r="B131" s="125" t="s">
        <v>177</v>
      </c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6A1C08-9965-4F29-9C18-24F9B068338E}">
  <sheetPr>
    <tabColor theme="4" tint="0.39997558519241921"/>
  </sheetPr>
  <dimension ref="A1:AE142"/>
  <sheetViews>
    <sheetView showGridLines="0" zoomScaleNormal="100" workbookViewId="0">
      <selection activeCell="D16" sqref="D16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184</v>
      </c>
      <c r="G1" s="220"/>
      <c r="H1" s="220"/>
      <c r="I1" s="220"/>
      <c r="K1" s="220"/>
    </row>
    <row r="3" spans="1:31" s="4" customFormat="1" ht="25.5" customHeight="1" thickBot="1" x14ac:dyDescent="0.3">
      <c r="B3" s="62" t="s">
        <v>307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38" t="s">
        <v>256</v>
      </c>
      <c r="D5" s="238" t="s">
        <v>257</v>
      </c>
      <c r="E5" s="238" t="s">
        <v>263</v>
      </c>
      <c r="F5" s="239" t="str">
        <f>CONCATENATE("%/s total Tenerife ",RIGHT(E5,4))</f>
        <v>%/s total Tenerife 2021</v>
      </c>
      <c r="G5" s="238" t="s">
        <v>258</v>
      </c>
      <c r="H5" s="239" t="str">
        <f>CONCATENATE("var. ",RIGHT(G5,2),"/",RIGHT(E5,2))</f>
        <v>var. 22/21</v>
      </c>
      <c r="I5" s="239" t="str">
        <f>CONCATENATE("dif. ",RIGHT(G5,2),"/",RIGHT(E5,2))</f>
        <v>dif. 22/21</v>
      </c>
      <c r="J5" s="239" t="str">
        <f>CONCATENATE("%/s total Tenerife ",RIGHT(G5,4))</f>
        <v>%/s total Tenerife 2022</v>
      </c>
      <c r="K5" s="238" t="s">
        <v>259</v>
      </c>
      <c r="L5" s="239" t="str">
        <f>CONCATENATE("var. ",RIGHT(K5,2),"/",RIGHT(G5,2))</f>
        <v>var. 23/22</v>
      </c>
      <c r="M5" s="239" t="str">
        <f>CONCATENATE("dif. ",RIGHT(K5,2),"/",RIGHT(G5,2))</f>
        <v>dif. 23/22</v>
      </c>
      <c r="N5" s="239" t="str">
        <f>CONCATENATE("%/s total Tenerife ",RIGHT(K5,4))</f>
        <v>%/s total Tenerife 2023</v>
      </c>
      <c r="O5" s="238" t="s">
        <v>260</v>
      </c>
      <c r="P5" s="239" t="str">
        <f>CONCATENATE("var. ",RIGHT(O5,2),"/",RIGHT(K5,2))</f>
        <v>var. 24/23</v>
      </c>
      <c r="Q5" s="239" t="str">
        <f>CONCATENATE("dif. ",RIGHT(O5,2),"/",RIGHT(K5,2))</f>
        <v>dif. 24/23</v>
      </c>
      <c r="R5" s="239" t="str">
        <f>CONCATENATE("var. ",RIGHT(O5,2),"/",RIGHT(C5,2))</f>
        <v>var. 24/19</v>
      </c>
      <c r="S5" s="239" t="str">
        <f>CONCATENATE("dif. ",RIGHT(O5,2),"/",RIGHT(C5,2))</f>
        <v>dif. 24/19</v>
      </c>
      <c r="T5" s="239" t="str">
        <f>CONCATENATE("%/s total Tenerife ",RIGHT(O5,4))</f>
        <v>%/s total Tenerife 2024</v>
      </c>
      <c r="AE5" s="1"/>
    </row>
    <row r="6" spans="1:31" ht="18.75" x14ac:dyDescent="0.3">
      <c r="A6" s="4"/>
      <c r="B6" s="221" t="s">
        <v>185</v>
      </c>
      <c r="C6" s="240">
        <v>33892</v>
      </c>
      <c r="D6" s="240">
        <v>16922</v>
      </c>
      <c r="E6" s="240">
        <v>19322</v>
      </c>
      <c r="F6" s="241">
        <f>E6/$E$6</f>
        <v>1</v>
      </c>
      <c r="G6" s="240">
        <v>29432</v>
      </c>
      <c r="H6" s="241">
        <f>G6/E6-1</f>
        <v>0.52323776006624567</v>
      </c>
      <c r="I6" s="240">
        <f>G6-E6</f>
        <v>10110</v>
      </c>
      <c r="J6" s="241">
        <f>G6/$G$6</f>
        <v>1</v>
      </c>
      <c r="K6" s="240">
        <v>39183</v>
      </c>
      <c r="L6" s="241">
        <f t="shared" ref="L6:L12" si="0">K6/G6-1</f>
        <v>0.33130606142973629</v>
      </c>
      <c r="M6" s="240">
        <f t="shared" ref="M6:M12" si="1">K6-G6</f>
        <v>9751</v>
      </c>
      <c r="N6" s="241">
        <f>K6/$K$6</f>
        <v>1</v>
      </c>
      <c r="O6" s="240">
        <v>48762</v>
      </c>
      <c r="P6" s="241">
        <f t="shared" ref="P6:P11" si="2">O6/K6-1</f>
        <v>0.24446826429829271</v>
      </c>
      <c r="Q6" s="240">
        <f t="shared" ref="Q6:Q12" si="3">O6-K6</f>
        <v>9579</v>
      </c>
      <c r="R6" s="241">
        <f>O6/C6-1</f>
        <v>0.43874660686887768</v>
      </c>
      <c r="S6" s="240">
        <f>O6-C6</f>
        <v>14870</v>
      </c>
      <c r="T6" s="241">
        <f>O6/$O$6</f>
        <v>1</v>
      </c>
      <c r="V6" s="29"/>
      <c r="W6" s="79"/>
      <c r="AE6" s="1" t="s">
        <v>169</v>
      </c>
    </row>
    <row r="7" spans="1:31" s="4" customFormat="1" x14ac:dyDescent="0.25">
      <c r="B7" s="242" t="s">
        <v>186</v>
      </c>
      <c r="C7" s="243">
        <v>33428</v>
      </c>
      <c r="D7" s="243">
        <v>16811</v>
      </c>
      <c r="E7" s="243">
        <v>19069</v>
      </c>
      <c r="F7" s="244">
        <f t="shared" ref="F7:F12" si="4">E7/$E$6</f>
        <v>0.98690611737915335</v>
      </c>
      <c r="G7" s="243">
        <v>28303</v>
      </c>
      <c r="H7" s="245">
        <f>G7/E7-1</f>
        <v>0.48424143898473959</v>
      </c>
      <c r="I7" s="246">
        <f>G7-E7</f>
        <v>9234</v>
      </c>
      <c r="J7" s="244">
        <f>G7/$G$6</f>
        <v>0.96164039141070945</v>
      </c>
      <c r="K7" s="243">
        <v>37924</v>
      </c>
      <c r="L7" s="247">
        <f t="shared" si="0"/>
        <v>0.33992862947390745</v>
      </c>
      <c r="M7" s="248">
        <f t="shared" si="1"/>
        <v>9621</v>
      </c>
      <c r="N7" s="244">
        <f>K7/$K$6</f>
        <v>0.96786871857693391</v>
      </c>
      <c r="O7" s="243">
        <v>46749</v>
      </c>
      <c r="P7" s="245">
        <f t="shared" si="2"/>
        <v>0.23270224659846006</v>
      </c>
      <c r="Q7" s="246">
        <f t="shared" si="3"/>
        <v>8825</v>
      </c>
      <c r="R7" s="245">
        <f t="shared" ref="R7:R10" si="5">O7/C7-1</f>
        <v>0.39849826492760565</v>
      </c>
      <c r="S7" s="246">
        <f t="shared" ref="S7:S10" si="6">O7-C7</f>
        <v>13321</v>
      </c>
      <c r="T7" s="244">
        <f>O7/$O$6</f>
        <v>0.9587178540666913</v>
      </c>
      <c r="V7" s="29"/>
      <c r="W7" s="79"/>
      <c r="AE7" s="1" t="s">
        <v>171</v>
      </c>
    </row>
    <row r="8" spans="1:31" s="4" customFormat="1" x14ac:dyDescent="0.25">
      <c r="B8" s="97" t="s">
        <v>62</v>
      </c>
      <c r="C8" s="249">
        <v>1365</v>
      </c>
      <c r="D8" s="249">
        <v>97</v>
      </c>
      <c r="E8" s="249">
        <v>0</v>
      </c>
      <c r="F8" s="250">
        <f t="shared" si="4"/>
        <v>0</v>
      </c>
      <c r="G8" s="249">
        <v>0</v>
      </c>
      <c r="H8" s="251" t="str">
        <f>IFERROR(G8/E8-1,"-")</f>
        <v>-</v>
      </c>
      <c r="I8" s="252">
        <f t="shared" ref="I8:I12" si="7">G8-E8</f>
        <v>0</v>
      </c>
      <c r="J8" s="250">
        <f t="shared" ref="J8:J12" si="8">G8/$G$6</f>
        <v>0</v>
      </c>
      <c r="K8" s="249">
        <v>0</v>
      </c>
      <c r="L8" s="253" t="str">
        <f>IFERROR(K8/G8-1,"-")</f>
        <v>-</v>
      </c>
      <c r="M8" s="254" t="str">
        <f>IF(G8=0,"nd",K8-G8)</f>
        <v>nd</v>
      </c>
      <c r="N8" s="255">
        <f t="shared" ref="N8:N12" si="9">K8/$K$6</f>
        <v>0</v>
      </c>
      <c r="O8" s="249">
        <v>0</v>
      </c>
      <c r="P8" s="253" t="str">
        <f>IFERROR(O8/K8-1,"-")</f>
        <v>-</v>
      </c>
      <c r="Q8" s="256">
        <f t="shared" si="3"/>
        <v>0</v>
      </c>
      <c r="R8" s="253">
        <f>IFERROR(O8/C8-1,"-")</f>
        <v>-1</v>
      </c>
      <c r="S8" s="256">
        <f t="shared" si="6"/>
        <v>-1365</v>
      </c>
      <c r="T8" s="255">
        <f t="shared" ref="T8:T12" si="10">O8/$O$6</f>
        <v>0</v>
      </c>
      <c r="V8" s="29"/>
      <c r="W8" s="79"/>
      <c r="AE8" s="1"/>
    </row>
    <row r="9" spans="1:31" s="4" customFormat="1" x14ac:dyDescent="0.25">
      <c r="B9" s="97" t="s">
        <v>61</v>
      </c>
      <c r="C9" s="249">
        <v>32063</v>
      </c>
      <c r="D9" s="249">
        <v>11254</v>
      </c>
      <c r="E9" s="249">
        <v>19069</v>
      </c>
      <c r="F9" s="255">
        <f t="shared" si="4"/>
        <v>0.98690611737915335</v>
      </c>
      <c r="G9" s="249">
        <v>0</v>
      </c>
      <c r="H9" s="251">
        <f>IFERROR(G9/E9-1,"-")</f>
        <v>-1</v>
      </c>
      <c r="I9" s="256">
        <f t="shared" si="7"/>
        <v>-19069</v>
      </c>
      <c r="J9" s="255">
        <f t="shared" si="8"/>
        <v>0</v>
      </c>
      <c r="K9" s="249">
        <v>32115</v>
      </c>
      <c r="L9" s="253" t="str">
        <f>IFERROR(K9/G9-1,"-")</f>
        <v>-</v>
      </c>
      <c r="M9" s="254" t="str">
        <f>IF(G9=0,"nd",K9-G9)</f>
        <v>nd</v>
      </c>
      <c r="N9" s="255">
        <f t="shared" si="9"/>
        <v>0.81961564964397826</v>
      </c>
      <c r="O9" s="249">
        <v>0</v>
      </c>
      <c r="P9" s="253">
        <f t="shared" si="2"/>
        <v>-1</v>
      </c>
      <c r="Q9" s="256">
        <f t="shared" si="3"/>
        <v>-32115</v>
      </c>
      <c r="R9" s="257">
        <f t="shared" si="5"/>
        <v>-1</v>
      </c>
      <c r="S9" s="256">
        <f t="shared" si="6"/>
        <v>-32063</v>
      </c>
      <c r="T9" s="255">
        <f t="shared" si="10"/>
        <v>0</v>
      </c>
      <c r="V9" s="29"/>
      <c r="W9" s="79"/>
      <c r="AE9" s="1"/>
    </row>
    <row r="10" spans="1:31" s="4" customFormat="1" x14ac:dyDescent="0.25">
      <c r="B10" s="242" t="s">
        <v>187</v>
      </c>
      <c r="C10" s="258" t="e">
        <v>#REF!</v>
      </c>
      <c r="D10" s="258" t="e">
        <v>#REF!</v>
      </c>
      <c r="E10" s="258" t="e">
        <v>#REF!</v>
      </c>
      <c r="F10" s="259" t="str">
        <f>IFERROR(E10/$E$6,"-")</f>
        <v>-</v>
      </c>
      <c r="G10" s="258" t="e">
        <v>#REF!</v>
      </c>
      <c r="H10" s="247" t="str">
        <f>IFERROR(G10/E10-1,"-")</f>
        <v>-</v>
      </c>
      <c r="I10" s="248" t="str">
        <f>IFERROR(G10-E10,"-")</f>
        <v>-</v>
      </c>
      <c r="J10" s="259" t="str">
        <f>IFERROR(G10/$G$6,"-")</f>
        <v>-</v>
      </c>
      <c r="K10" s="258" t="e">
        <v>#REF!</v>
      </c>
      <c r="L10" s="247" t="str">
        <f>IFERROR(K10/G10-1,"-")</f>
        <v>-</v>
      </c>
      <c r="M10" s="248" t="str">
        <f>IFERROR(K10-G10,"-")</f>
        <v>-</v>
      </c>
      <c r="N10" s="259" t="str">
        <f>IFERROR(K10/$K$6,"-")</f>
        <v>-</v>
      </c>
      <c r="O10" s="258" t="e">
        <v>#REF!</v>
      </c>
      <c r="P10" s="247" t="str">
        <f>IFERROR(O10/K10-1,"-")</f>
        <v>-</v>
      </c>
      <c r="Q10" s="248" t="str">
        <f>IFERROR(O10-K10,"-")</f>
        <v>-</v>
      </c>
      <c r="R10" s="247" t="e">
        <f t="shared" si="5"/>
        <v>#REF!</v>
      </c>
      <c r="S10" s="248" t="e">
        <f t="shared" si="6"/>
        <v>#REF!</v>
      </c>
      <c r="T10" s="259" t="str">
        <f>IFERROR(O10/$O$6,"-")</f>
        <v>-</v>
      </c>
      <c r="V10" s="29"/>
      <c r="W10" s="79"/>
      <c r="AE10" s="1"/>
    </row>
    <row r="11" spans="1:31" s="4" customFormat="1" hidden="1" x14ac:dyDescent="0.25">
      <c r="B11" s="97" t="s">
        <v>62</v>
      </c>
      <c r="C11" s="249" t="e">
        <v>#REF!</v>
      </c>
      <c r="D11" s="249" t="e">
        <v>#REF!</v>
      </c>
      <c r="E11" s="249" t="e">
        <v>#REF!</v>
      </c>
      <c r="F11" s="255" t="e">
        <f t="shared" si="4"/>
        <v>#REF!</v>
      </c>
      <c r="G11" s="249" t="e">
        <v>#REF!</v>
      </c>
      <c r="H11" s="257" t="e">
        <f t="shared" ref="H11:H12" si="11">G11/E11-1</f>
        <v>#REF!</v>
      </c>
      <c r="I11" s="256" t="e">
        <f t="shared" si="7"/>
        <v>#REF!</v>
      </c>
      <c r="J11" s="255" t="e">
        <f t="shared" si="8"/>
        <v>#REF!</v>
      </c>
      <c r="K11" s="249" t="e">
        <v>#REF!</v>
      </c>
      <c r="L11" s="253" t="e">
        <f>K11/G11-1</f>
        <v>#REF!</v>
      </c>
      <c r="M11" s="256" t="e">
        <f t="shared" si="1"/>
        <v>#REF!</v>
      </c>
      <c r="N11" s="255" t="e">
        <f t="shared" si="9"/>
        <v>#REF!</v>
      </c>
      <c r="O11" s="249" t="e">
        <v>#REF!</v>
      </c>
      <c r="P11" s="257" t="e">
        <f t="shared" si="2"/>
        <v>#REF!</v>
      </c>
      <c r="Q11" s="256" t="e">
        <f t="shared" si="3"/>
        <v>#REF!</v>
      </c>
      <c r="R11" s="257" t="e">
        <f t="shared" ref="R11:R12" si="12">O11/D11-1</f>
        <v>#REF!</v>
      </c>
      <c r="S11" s="256" t="e">
        <f t="shared" ref="S11:S12" si="13">O11-D11</f>
        <v>#REF!</v>
      </c>
      <c r="T11" s="255" t="e">
        <f t="shared" si="10"/>
        <v>#REF!</v>
      </c>
      <c r="V11" s="29"/>
      <c r="W11" s="79"/>
      <c r="AE11" s="1"/>
    </row>
    <row r="12" spans="1:31" s="4" customFormat="1" hidden="1" x14ac:dyDescent="0.25">
      <c r="B12" s="97" t="s">
        <v>61</v>
      </c>
      <c r="C12" s="249" t="e">
        <v>#REF!</v>
      </c>
      <c r="D12" s="249" t="e">
        <v>#REF!</v>
      </c>
      <c r="E12" s="249" t="e">
        <v>#REF!</v>
      </c>
      <c r="F12" s="255" t="e">
        <f t="shared" si="4"/>
        <v>#REF!</v>
      </c>
      <c r="G12" s="249" t="e">
        <v>#REF!</v>
      </c>
      <c r="H12" s="257" t="e">
        <f t="shared" si="11"/>
        <v>#REF!</v>
      </c>
      <c r="I12" s="256" t="e">
        <f t="shared" si="7"/>
        <v>#REF!</v>
      </c>
      <c r="J12" s="255" t="e">
        <f t="shared" si="8"/>
        <v>#REF!</v>
      </c>
      <c r="K12" s="249" t="e">
        <v>#REF!</v>
      </c>
      <c r="L12" s="253" t="e">
        <f t="shared" si="0"/>
        <v>#REF!</v>
      </c>
      <c r="M12" s="256" t="e">
        <f t="shared" si="1"/>
        <v>#REF!</v>
      </c>
      <c r="N12" s="255" t="e">
        <f t="shared" si="9"/>
        <v>#REF!</v>
      </c>
      <c r="O12" s="249" t="e">
        <v>#REF!</v>
      </c>
      <c r="P12" s="257" t="e">
        <f>O12/K12-1</f>
        <v>#REF!</v>
      </c>
      <c r="Q12" s="256" t="e">
        <f t="shared" si="3"/>
        <v>#REF!</v>
      </c>
      <c r="R12" s="257" t="e">
        <f t="shared" si="12"/>
        <v>#REF!</v>
      </c>
      <c r="S12" s="256" t="e">
        <f t="shared" si="13"/>
        <v>#REF!</v>
      </c>
      <c r="T12" s="255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3"/>
      <c r="C13" s="233"/>
      <c r="D13" s="233"/>
      <c r="E13" s="233"/>
      <c r="F13" s="233"/>
      <c r="G13" s="233"/>
      <c r="H13" s="233"/>
      <c r="I13" s="233"/>
      <c r="J13" s="233"/>
      <c r="K13" s="233"/>
      <c r="L13" s="260"/>
      <c r="M13" s="233"/>
      <c r="N13" s="233"/>
      <c r="O13" s="233"/>
      <c r="P13" s="233"/>
      <c r="Q13" s="233"/>
      <c r="R13" s="233"/>
      <c r="S13" s="233"/>
      <c r="T13" s="233"/>
      <c r="AE13" s="1" t="s">
        <v>176</v>
      </c>
    </row>
    <row r="14" spans="1:31" s="4" customFormat="1" x14ac:dyDescent="0.25">
      <c r="B14" s="125" t="s">
        <v>177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178</v>
      </c>
    </row>
    <row r="15" spans="1:31" s="4" customFormat="1" x14ac:dyDescent="0.25">
      <c r="AE15" s="1"/>
    </row>
    <row r="18" spans="1:27" x14ac:dyDescent="0.25">
      <c r="A18" t="s">
        <v>188</v>
      </c>
    </row>
    <row r="19" spans="1:27" x14ac:dyDescent="0.25">
      <c r="AA19" t="str">
        <f>CONCATENATE("Hoteles: 
",FIXED(O7,0)," viajeros 
cuota: ",FIXED(T7*100,1),"%")</f>
        <v>Hoteles: 
46.749 viajeros 
cuota: 95,9%</v>
      </c>
    </row>
    <row r="20" spans="1:27" x14ac:dyDescent="0.25">
      <c r="AA20" t="e">
        <f>CONCATENATE("Apartamentos: 
",FIXED(O10,0)," viajeros
cuota: ",FIXED(T10*100,1),"%")</f>
        <v>#REF!</v>
      </c>
    </row>
    <row r="38" spans="2:31" s="4" customFormat="1" ht="15.75" hidden="1" customHeight="1" thickBot="1" x14ac:dyDescent="0.3">
      <c r="B38" s="267" t="s">
        <v>179</v>
      </c>
      <c r="C38" s="267"/>
      <c r="D38" s="267"/>
      <c r="E38" s="267"/>
      <c r="F38" s="267"/>
      <c r="G38" s="267"/>
      <c r="H38" s="267"/>
      <c r="I38" s="267"/>
      <c r="J38" s="267"/>
      <c r="K38" s="267"/>
      <c r="L38" s="267"/>
      <c r="M38" s="267"/>
      <c r="N38" s="267"/>
      <c r="O38" s="267"/>
      <c r="P38" s="267"/>
      <c r="Q38" s="267"/>
      <c r="R38" s="267"/>
      <c r="S38" s="267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180</v>
      </c>
      <c r="O40" s="14">
        <v>2021</v>
      </c>
      <c r="P40" s="14" t="s">
        <v>180</v>
      </c>
      <c r="Q40" s="14" t="s">
        <v>181</v>
      </c>
      <c r="R40" s="14" t="s">
        <v>182</v>
      </c>
      <c r="S40" s="14" t="s">
        <v>183</v>
      </c>
      <c r="T40" s="87"/>
      <c r="AE40" s="1"/>
    </row>
    <row r="41" spans="2:31" s="4" customFormat="1" ht="18.75" hidden="1" x14ac:dyDescent="0.3">
      <c r="B41" s="221" t="s">
        <v>167</v>
      </c>
      <c r="C41" s="222"/>
      <c r="D41" s="222"/>
      <c r="E41" s="222"/>
      <c r="F41" s="222"/>
      <c r="G41" s="222"/>
      <c r="H41" s="222"/>
      <c r="I41" s="222"/>
      <c r="J41" s="222"/>
      <c r="K41" s="222">
        <v>1824653</v>
      </c>
      <c r="L41" s="222"/>
      <c r="M41" s="222"/>
      <c r="N41" s="223"/>
      <c r="O41" s="222">
        <v>2354005</v>
      </c>
      <c r="P41" s="223"/>
      <c r="Q41" s="223">
        <v>1</v>
      </c>
      <c r="R41" s="223">
        <v>0.2901110512519367</v>
      </c>
      <c r="S41" s="222">
        <v>529352</v>
      </c>
      <c r="T41" s="234"/>
      <c r="AE41" s="1"/>
    </row>
    <row r="42" spans="2:31" ht="18.75" hidden="1" x14ac:dyDescent="0.3">
      <c r="B42" s="221" t="s">
        <v>168</v>
      </c>
      <c r="C42" s="222"/>
      <c r="D42" s="222"/>
      <c r="E42" s="222"/>
      <c r="F42" s="222"/>
      <c r="G42" s="222"/>
      <c r="H42" s="222"/>
      <c r="I42" s="222"/>
      <c r="J42" s="222"/>
      <c r="K42" s="222">
        <v>603938</v>
      </c>
      <c r="L42" s="222"/>
      <c r="M42" s="222"/>
      <c r="N42" s="223">
        <v>1</v>
      </c>
      <c r="O42" s="222">
        <v>936181</v>
      </c>
      <c r="P42" s="223">
        <v>1</v>
      </c>
      <c r="Q42" s="223">
        <v>0.39769711619134201</v>
      </c>
      <c r="R42" s="223">
        <v>0.55012766211101138</v>
      </c>
      <c r="S42" s="222">
        <v>332243</v>
      </c>
      <c r="T42" s="234"/>
      <c r="AE42" s="1" t="s">
        <v>169</v>
      </c>
    </row>
    <row r="43" spans="2:31" ht="15.75" hidden="1" x14ac:dyDescent="0.25">
      <c r="B43" s="224" t="s">
        <v>100</v>
      </c>
      <c r="C43" s="225"/>
      <c r="D43" s="225"/>
      <c r="E43" s="225"/>
      <c r="F43" s="225"/>
      <c r="G43" s="225"/>
      <c r="H43" s="225"/>
      <c r="I43" s="225"/>
      <c r="J43" s="225"/>
      <c r="K43" s="225">
        <v>276550.36166633503</v>
      </c>
      <c r="L43" s="225"/>
      <c r="M43" s="225"/>
      <c r="N43" s="226">
        <v>0.45791184139155844</v>
      </c>
      <c r="O43" s="225">
        <v>430252.45635520399</v>
      </c>
      <c r="P43" s="226">
        <v>0.4595825554622493</v>
      </c>
      <c r="Q43" s="226">
        <v>0.18277465695918402</v>
      </c>
      <c r="R43" s="226">
        <v>0.55578337978930015</v>
      </c>
      <c r="S43" s="225">
        <v>153702.09468886897</v>
      </c>
      <c r="T43" s="235"/>
      <c r="AE43" s="1" t="s">
        <v>170</v>
      </c>
    </row>
    <row r="44" spans="2:31" s="4" customFormat="1" hidden="1" x14ac:dyDescent="0.25">
      <c r="B44" s="227" t="s">
        <v>103</v>
      </c>
      <c r="C44" s="228"/>
      <c r="D44" s="228"/>
      <c r="E44" s="228"/>
      <c r="F44" s="228"/>
      <c r="G44" s="228"/>
      <c r="H44" s="228"/>
      <c r="I44" s="228"/>
      <c r="J44" s="228"/>
      <c r="K44" s="228">
        <v>327387.63833385095</v>
      </c>
      <c r="L44" s="228"/>
      <c r="M44" s="228"/>
      <c r="N44" s="231">
        <v>0.54208815860874948</v>
      </c>
      <c r="O44" s="228">
        <v>505927.5436448183</v>
      </c>
      <c r="P44" s="231">
        <v>0.54041637636826456</v>
      </c>
      <c r="Q44" s="231">
        <v>0.21492203442423372</v>
      </c>
      <c r="R44" s="229">
        <v>0.54534711884540576</v>
      </c>
      <c r="S44" s="230">
        <v>178539.90531096736</v>
      </c>
      <c r="T44" s="237"/>
      <c r="AE44" s="1" t="s">
        <v>171</v>
      </c>
    </row>
    <row r="45" spans="2:31" s="4" customFormat="1" hidden="1" x14ac:dyDescent="0.25">
      <c r="B45" s="232" t="s">
        <v>172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173</v>
      </c>
    </row>
    <row r="46" spans="2:31" s="4" customFormat="1" hidden="1" x14ac:dyDescent="0.25">
      <c r="B46" s="232" t="s">
        <v>174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175</v>
      </c>
    </row>
    <row r="47" spans="2:31" s="4" customFormat="1" ht="7.5" hidden="1" customHeight="1" x14ac:dyDescent="0.25">
      <c r="B47" s="233"/>
      <c r="C47" s="233"/>
      <c r="D47" s="233"/>
      <c r="E47" s="233"/>
      <c r="F47" s="233"/>
      <c r="G47" s="233"/>
      <c r="H47" s="233"/>
      <c r="I47" s="233"/>
      <c r="J47" s="233"/>
      <c r="K47" s="233"/>
      <c r="L47" s="233"/>
      <c r="M47" s="233"/>
      <c r="N47" s="233"/>
      <c r="O47" s="233"/>
      <c r="P47" s="233"/>
      <c r="Q47" s="233"/>
      <c r="R47" s="233"/>
      <c r="S47" s="233"/>
      <c r="AE47" s="1" t="s">
        <v>176</v>
      </c>
    </row>
    <row r="48" spans="2:31" s="4" customFormat="1" hidden="1" x14ac:dyDescent="0.25">
      <c r="B48" s="266" t="s">
        <v>177</v>
      </c>
      <c r="C48" s="266"/>
      <c r="D48" s="266"/>
      <c r="E48" s="266"/>
      <c r="F48" s="266"/>
      <c r="G48" s="266"/>
      <c r="H48" s="266"/>
      <c r="I48" s="266"/>
      <c r="J48" s="266"/>
      <c r="K48" s="266"/>
      <c r="L48" s="266"/>
      <c r="M48" s="266"/>
      <c r="N48" s="266"/>
      <c r="O48" s="266"/>
      <c r="P48" s="266"/>
      <c r="Q48" s="266"/>
      <c r="R48" s="266"/>
      <c r="S48" s="266"/>
      <c r="T48" s="48"/>
      <c r="AE48" s="1" t="s">
        <v>178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189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39" t="str">
        <f>CONCATENATE("%/s total Tenerife ",RIGHT(F133,4))</f>
        <v>%/s total Tenerife 2022</v>
      </c>
      <c r="J133" s="182">
        <v>2023</v>
      </c>
      <c r="K133" s="239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1" t="s">
        <v>185</v>
      </c>
      <c r="C134" s="240">
        <v>33892</v>
      </c>
      <c r="D134" s="225">
        <v>15343</v>
      </c>
      <c r="E134" s="225">
        <v>4744</v>
      </c>
      <c r="F134" s="225">
        <v>9037</v>
      </c>
      <c r="G134" s="226">
        <f>F134/E134-1</f>
        <v>0.9049325463743676</v>
      </c>
      <c r="H134" s="225">
        <f>F134-E134</f>
        <v>4293</v>
      </c>
      <c r="I134" s="226">
        <f>F134/F$134</f>
        <v>1</v>
      </c>
      <c r="J134" s="225">
        <v>15069</v>
      </c>
      <c r="K134" s="226">
        <f>J134/J$134</f>
        <v>1</v>
      </c>
      <c r="L134" s="226">
        <f>J134/F134-1</f>
        <v>0.66747814540223516</v>
      </c>
      <c r="M134" s="225">
        <f>J134-F134</f>
        <v>6032</v>
      </c>
      <c r="N134" s="226">
        <f>J134/D134-1</f>
        <v>-1.7858306719676698E-2</v>
      </c>
      <c r="O134" s="225">
        <f>J134-D134</f>
        <v>-274</v>
      </c>
      <c r="Q134" s="29"/>
      <c r="R134" s="79"/>
      <c r="Z134" s="1" t="s">
        <v>169</v>
      </c>
      <c r="AE134"/>
    </row>
    <row r="135" spans="1:31" s="4" customFormat="1" x14ac:dyDescent="0.25">
      <c r="B135" s="242" t="s">
        <v>186</v>
      </c>
      <c r="C135" s="243">
        <v>33428</v>
      </c>
      <c r="D135" s="243">
        <v>15218</v>
      </c>
      <c r="E135" s="243">
        <v>4596</v>
      </c>
      <c r="F135" s="243">
        <v>8021</v>
      </c>
      <c r="G135" s="247">
        <f>IFERROR(F135/E135-1,"-")</f>
        <v>0.7452132288946911</v>
      </c>
      <c r="H135" s="243">
        <f t="shared" ref="H135:H138" si="14">F135-E135</f>
        <v>3425</v>
      </c>
      <c r="I135" s="245">
        <f>F135/F$134</f>
        <v>0.88757330972667925</v>
      </c>
      <c r="J135" s="243">
        <v>14084</v>
      </c>
      <c r="K135" s="244">
        <f t="shared" ref="K135:K138" si="15">J135/J$134</f>
        <v>0.93463401685579672</v>
      </c>
      <c r="L135" s="245">
        <f t="shared" ref="L135:L138" si="16">J135/F135-1</f>
        <v>0.75589078668495202</v>
      </c>
      <c r="M135" s="246">
        <f t="shared" ref="M135:M138" si="17">J135-F135</f>
        <v>6063</v>
      </c>
      <c r="N135" s="244">
        <f t="shared" ref="N135:N138" si="18">J135/D135-1</f>
        <v>-7.4517019319227273E-2</v>
      </c>
      <c r="O135" s="243">
        <f t="shared" ref="O135:O138" si="19">J135-D135</f>
        <v>-1134</v>
      </c>
      <c r="Q135" s="29"/>
      <c r="R135" s="79"/>
      <c r="Z135" s="1" t="s">
        <v>171</v>
      </c>
    </row>
    <row r="136" spans="1:31" s="4" customFormat="1" x14ac:dyDescent="0.25">
      <c r="B136" s="97" t="s">
        <v>62</v>
      </c>
      <c r="C136" s="249">
        <v>1365</v>
      </c>
      <c r="D136" s="249">
        <v>0</v>
      </c>
      <c r="E136" s="249">
        <v>0</v>
      </c>
      <c r="F136" s="249">
        <v>0</v>
      </c>
      <c r="G136" s="253" t="str">
        <f t="shared" ref="G136:G138" si="20">IFERROR(F136/E136-1,"-")</f>
        <v>-</v>
      </c>
      <c r="H136" s="249">
        <f t="shared" si="14"/>
        <v>0</v>
      </c>
      <c r="I136" s="257">
        <f t="shared" ref="I136:I138" si="21">F136/F$134</f>
        <v>0</v>
      </c>
      <c r="J136" s="249">
        <v>0</v>
      </c>
      <c r="K136" s="255">
        <f t="shared" si="15"/>
        <v>0</v>
      </c>
      <c r="L136" s="257" t="e">
        <f t="shared" si="16"/>
        <v>#DIV/0!</v>
      </c>
      <c r="M136" s="256">
        <f t="shared" si="17"/>
        <v>0</v>
      </c>
      <c r="N136" s="255" t="e">
        <f t="shared" si="18"/>
        <v>#DIV/0!</v>
      </c>
      <c r="O136" s="249">
        <f t="shared" si="19"/>
        <v>0</v>
      </c>
      <c r="Q136" s="29"/>
      <c r="R136" s="79"/>
      <c r="Z136" s="1"/>
    </row>
    <row r="137" spans="1:31" s="4" customFormat="1" x14ac:dyDescent="0.25">
      <c r="B137" s="97" t="s">
        <v>61</v>
      </c>
      <c r="C137" s="249">
        <v>18633</v>
      </c>
      <c r="D137" s="249">
        <v>0</v>
      </c>
      <c r="E137" s="249">
        <v>0</v>
      </c>
      <c r="F137" s="249">
        <v>0</v>
      </c>
      <c r="G137" s="251" t="str">
        <f t="shared" si="20"/>
        <v>-</v>
      </c>
      <c r="H137" s="249">
        <f t="shared" si="14"/>
        <v>0</v>
      </c>
      <c r="I137" s="261">
        <f t="shared" si="21"/>
        <v>0</v>
      </c>
      <c r="J137" s="249">
        <v>0</v>
      </c>
      <c r="K137" s="255">
        <f t="shared" si="15"/>
        <v>0</v>
      </c>
      <c r="L137" s="257" t="e">
        <f t="shared" si="16"/>
        <v>#DIV/0!</v>
      </c>
      <c r="M137" s="256">
        <f t="shared" si="17"/>
        <v>0</v>
      </c>
      <c r="N137" s="255" t="e">
        <f t="shared" si="18"/>
        <v>#DIV/0!</v>
      </c>
      <c r="O137" s="249">
        <f t="shared" si="19"/>
        <v>0</v>
      </c>
      <c r="Q137" s="29"/>
      <c r="R137" s="79"/>
      <c r="Z137" s="1"/>
    </row>
    <row r="138" spans="1:31" s="4" customFormat="1" x14ac:dyDescent="0.25">
      <c r="B138" s="242" t="s">
        <v>187</v>
      </c>
      <c r="C138" s="243" t="e">
        <v>#REF!</v>
      </c>
      <c r="D138" s="243" t="e">
        <v>#REF!</v>
      </c>
      <c r="E138" s="243" t="e">
        <v>#REF!</v>
      </c>
      <c r="F138" s="243" t="e">
        <v>#REF!</v>
      </c>
      <c r="G138" s="247" t="str">
        <f t="shared" si="20"/>
        <v>-</v>
      </c>
      <c r="H138" s="243" t="e">
        <f t="shared" si="14"/>
        <v>#REF!</v>
      </c>
      <c r="I138" s="245" t="e">
        <f t="shared" si="21"/>
        <v>#REF!</v>
      </c>
      <c r="J138" s="243" t="e">
        <v>#REF!</v>
      </c>
      <c r="K138" s="244" t="e">
        <f t="shared" si="15"/>
        <v>#REF!</v>
      </c>
      <c r="L138" s="245" t="e">
        <f t="shared" si="16"/>
        <v>#REF!</v>
      </c>
      <c r="M138" s="246" t="e">
        <f t="shared" si="17"/>
        <v>#REF!</v>
      </c>
      <c r="N138" s="244" t="e">
        <f t="shared" si="18"/>
        <v>#REF!</v>
      </c>
      <c r="O138" s="243" t="e">
        <f t="shared" si="19"/>
        <v>#REF!</v>
      </c>
      <c r="Q138" s="29"/>
      <c r="R138" s="79"/>
      <c r="Z138" s="1"/>
    </row>
    <row r="139" spans="1:31" s="4" customFormat="1" ht="7.5" customHeight="1" x14ac:dyDescent="0.25">
      <c r="B139" s="233"/>
      <c r="C139" s="233"/>
      <c r="D139" s="233"/>
      <c r="E139" s="233"/>
      <c r="F139" s="233"/>
      <c r="G139" s="233"/>
      <c r="H139" s="233"/>
      <c r="I139" s="233"/>
      <c r="J139" s="233"/>
      <c r="K139" s="233"/>
      <c r="L139" s="233"/>
      <c r="M139" s="233"/>
      <c r="N139" s="233"/>
      <c r="O139" s="233"/>
      <c r="Z139" s="1" t="s">
        <v>176</v>
      </c>
    </row>
    <row r="140" spans="1:31" s="4" customFormat="1" ht="32.25" customHeight="1" x14ac:dyDescent="0.25">
      <c r="B140" s="308" t="s">
        <v>190</v>
      </c>
      <c r="C140" s="308"/>
      <c r="D140" s="308"/>
      <c r="E140" s="308"/>
      <c r="F140" s="308"/>
      <c r="G140" s="308"/>
      <c r="H140" s="308"/>
      <c r="I140" s="308"/>
      <c r="J140" s="308"/>
      <c r="K140" s="308"/>
      <c r="L140" s="308"/>
      <c r="M140" s="308"/>
      <c r="N140" s="308"/>
      <c r="O140" s="308"/>
      <c r="Z140" s="1" t="s">
        <v>178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22C28D-07D4-4058-BC29-B17CF9E5EA1E}">
  <sheetPr>
    <tabColor theme="4" tint="0.39997558519241921"/>
  </sheetPr>
  <dimension ref="A1:AE142"/>
  <sheetViews>
    <sheetView showGridLines="0" zoomScaleNormal="100" workbookViewId="0">
      <selection activeCell="D16" sqref="D16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184</v>
      </c>
      <c r="G1" s="220"/>
      <c r="H1" s="220"/>
      <c r="I1" s="220"/>
      <c r="K1" s="220"/>
    </row>
    <row r="3" spans="1:31" s="4" customFormat="1" ht="25.5" customHeight="1" thickBot="1" x14ac:dyDescent="0.3">
      <c r="B3" s="62" t="s">
        <v>308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38" t="s">
        <v>256</v>
      </c>
      <c r="D5" s="238" t="s">
        <v>257</v>
      </c>
      <c r="E5" s="238" t="s">
        <v>263</v>
      </c>
      <c r="F5" s="239" t="str">
        <f>CONCATENATE("%/s total Tenerife ",RIGHT(E5,4))</f>
        <v>%/s total Tenerife 2021</v>
      </c>
      <c r="G5" s="238" t="s">
        <v>258</v>
      </c>
      <c r="H5" s="239" t="str">
        <f>CONCATENATE("var. ",RIGHT(G5,2),"/",RIGHT(E5,2))</f>
        <v>var. 22/21</v>
      </c>
      <c r="I5" s="239" t="str">
        <f>CONCATENATE("dif. ",RIGHT(G5,2),"/",RIGHT(E5,2))</f>
        <v>dif. 22/21</v>
      </c>
      <c r="J5" s="239" t="str">
        <f>CONCATENATE("%/s total Tenerife ",RIGHT(G5,4))</f>
        <v>%/s total Tenerife 2022</v>
      </c>
      <c r="K5" s="238" t="s">
        <v>259</v>
      </c>
      <c r="L5" s="239" t="str">
        <f>CONCATENATE("var. ",RIGHT(K5,2),"/",RIGHT(G5,2))</f>
        <v>var. 23/22</v>
      </c>
      <c r="M5" s="239" t="str">
        <f>CONCATENATE("dif. ",RIGHT(K5,2),"/",RIGHT(G5,2))</f>
        <v>dif. 23/22</v>
      </c>
      <c r="N5" s="239" t="str">
        <f>CONCATENATE("%/s total Tenerife ",RIGHT(K5,4))</f>
        <v>%/s total Tenerife 2023</v>
      </c>
      <c r="O5" s="238" t="s">
        <v>260</v>
      </c>
      <c r="P5" s="239" t="str">
        <f>CONCATENATE("var. ",RIGHT(O5,2),"/",RIGHT(K5,2))</f>
        <v>var. 24/23</v>
      </c>
      <c r="Q5" s="239" t="str">
        <f>CONCATENATE("dif. ",RIGHT(O5,2),"/",RIGHT(K5,2))</f>
        <v>dif. 24/23</v>
      </c>
      <c r="R5" s="239" t="str">
        <f>CONCATENATE("var. ",RIGHT(O5,2),"/",RIGHT(C5,2))</f>
        <v>var. 24/19</v>
      </c>
      <c r="S5" s="239" t="str">
        <f>CONCATENATE("dif. ",RIGHT(O5,2),"/",RIGHT(C5,2))</f>
        <v>dif. 24/19</v>
      </c>
      <c r="T5" s="239" t="str">
        <f>CONCATENATE("%/s total Tenerife ",RIGHT(O5,4))</f>
        <v>%/s total Tenerife 2024</v>
      </c>
      <c r="AE5" s="1"/>
    </row>
    <row r="6" spans="1:31" ht="18.75" x14ac:dyDescent="0.3">
      <c r="A6" s="4"/>
      <c r="B6" s="221" t="s">
        <v>191</v>
      </c>
      <c r="C6" s="240">
        <v>15258</v>
      </c>
      <c r="D6" s="240">
        <v>10850</v>
      </c>
      <c r="E6" s="240">
        <v>2574</v>
      </c>
      <c r="F6" s="241">
        <f>E6/$E$6</f>
        <v>1</v>
      </c>
      <c r="G6" s="240">
        <v>6675</v>
      </c>
      <c r="H6" s="241">
        <f>G6/E6-1</f>
        <v>1.5932400932400932</v>
      </c>
      <c r="I6" s="240">
        <f>G6-E6</f>
        <v>4101</v>
      </c>
      <c r="J6" s="241">
        <f>G6/$G$6</f>
        <v>1</v>
      </c>
      <c r="K6" s="240">
        <v>10712</v>
      </c>
      <c r="L6" s="241">
        <f t="shared" ref="L6:L12" si="0">K6/G6-1</f>
        <v>0.60479400749063661</v>
      </c>
      <c r="M6" s="240">
        <f t="shared" ref="M6:M12" si="1">K6-G6</f>
        <v>4037</v>
      </c>
      <c r="N6" s="241">
        <f>K6/$K$6</f>
        <v>1</v>
      </c>
      <c r="O6" s="240">
        <v>17927</v>
      </c>
      <c r="P6" s="241">
        <f t="shared" ref="P6:P11" si="2">O6/K6-1</f>
        <v>0.67354368932038833</v>
      </c>
      <c r="Q6" s="240">
        <f t="shared" ref="Q6:Q12" si="3">O6-K6</f>
        <v>7215</v>
      </c>
      <c r="R6" s="241">
        <f>O6/C6-1</f>
        <v>0.17492462970245115</v>
      </c>
      <c r="S6" s="240">
        <f>O6-C6</f>
        <v>2669</v>
      </c>
      <c r="T6" s="241">
        <f>O6/$O$6</f>
        <v>1</v>
      </c>
      <c r="V6" s="29"/>
      <c r="W6" s="79"/>
      <c r="AE6" s="1" t="s">
        <v>169</v>
      </c>
    </row>
    <row r="7" spans="1:31" s="4" customFormat="1" x14ac:dyDescent="0.25">
      <c r="B7" s="242" t="s">
        <v>186</v>
      </c>
      <c r="C7" s="243">
        <v>15235</v>
      </c>
      <c r="D7" s="243">
        <v>10830</v>
      </c>
      <c r="E7" s="243">
        <v>2426</v>
      </c>
      <c r="F7" s="244">
        <f t="shared" ref="F7:F12" si="4">E7/$E$6</f>
        <v>0.94250194250194252</v>
      </c>
      <c r="G7" s="243">
        <v>5869</v>
      </c>
      <c r="H7" s="245">
        <f>G7/E7-1</f>
        <v>1.4192085737840068</v>
      </c>
      <c r="I7" s="246">
        <f>G7-E7</f>
        <v>3443</v>
      </c>
      <c r="J7" s="244">
        <f>G7/$G$6</f>
        <v>0.87925093632958806</v>
      </c>
      <c r="K7" s="243">
        <v>9940</v>
      </c>
      <c r="L7" s="247">
        <f t="shared" si="0"/>
        <v>0.69364457318112116</v>
      </c>
      <c r="M7" s="248">
        <f t="shared" si="1"/>
        <v>4071</v>
      </c>
      <c r="N7" s="244">
        <f>K7/$K$6</f>
        <v>0.92793129200896196</v>
      </c>
      <c r="O7" s="243">
        <v>17927</v>
      </c>
      <c r="P7" s="245">
        <f t="shared" si="2"/>
        <v>0.80352112676056331</v>
      </c>
      <c r="Q7" s="246">
        <f t="shared" si="3"/>
        <v>7987</v>
      </c>
      <c r="R7" s="245">
        <f t="shared" ref="R7:R10" si="5">O7/C7-1</f>
        <v>0.17669839186084668</v>
      </c>
      <c r="S7" s="246">
        <f t="shared" ref="S7:S10" si="6">O7-C7</f>
        <v>2692</v>
      </c>
      <c r="T7" s="244">
        <f>O7/$O$6</f>
        <v>1</v>
      </c>
      <c r="V7" s="29"/>
      <c r="W7" s="79"/>
      <c r="AE7" s="1" t="s">
        <v>171</v>
      </c>
    </row>
    <row r="8" spans="1:31" s="4" customFormat="1" x14ac:dyDescent="0.25">
      <c r="B8" s="97" t="s">
        <v>62</v>
      </c>
      <c r="C8" s="249">
        <v>358</v>
      </c>
      <c r="D8" s="249">
        <v>40</v>
      </c>
      <c r="E8" s="249">
        <v>0</v>
      </c>
      <c r="F8" s="250">
        <f t="shared" si="4"/>
        <v>0</v>
      </c>
      <c r="G8" s="249">
        <v>0</v>
      </c>
      <c r="H8" s="251" t="str">
        <f>IFERROR(G8/E8-1,"-")</f>
        <v>-</v>
      </c>
      <c r="I8" s="252">
        <f t="shared" ref="I8:I12" si="7">G8-E8</f>
        <v>0</v>
      </c>
      <c r="J8" s="250">
        <f t="shared" ref="J8:J12" si="8">G8/$G$6</f>
        <v>0</v>
      </c>
      <c r="K8" s="249">
        <v>0</v>
      </c>
      <c r="L8" s="253" t="str">
        <f>IFERROR(K8/G8-1,"-")</f>
        <v>-</v>
      </c>
      <c r="M8" s="254" t="str">
        <f>IF(G8=0,"nd",K8-G8)</f>
        <v>nd</v>
      </c>
      <c r="N8" s="255">
        <f t="shared" ref="N8:N12" si="9">K8/$K$6</f>
        <v>0</v>
      </c>
      <c r="O8" s="249">
        <v>0</v>
      </c>
      <c r="P8" s="253" t="str">
        <f>IFERROR(O8/K8-1,"-")</f>
        <v>-</v>
      </c>
      <c r="Q8" s="256">
        <f t="shared" si="3"/>
        <v>0</v>
      </c>
      <c r="R8" s="253">
        <f>IFERROR(O8/C8-1,"-")</f>
        <v>-1</v>
      </c>
      <c r="S8" s="256">
        <f t="shared" si="6"/>
        <v>-358</v>
      </c>
      <c r="T8" s="255">
        <f t="shared" ref="T8:T12" si="10">O8/$O$6</f>
        <v>0</v>
      </c>
      <c r="V8" s="29"/>
      <c r="W8" s="79"/>
      <c r="AE8" s="1"/>
    </row>
    <row r="9" spans="1:31" s="4" customFormat="1" x14ac:dyDescent="0.25">
      <c r="B9" s="97" t="s">
        <v>61</v>
      </c>
      <c r="C9" s="249">
        <v>14877</v>
      </c>
      <c r="D9" s="249">
        <v>7308</v>
      </c>
      <c r="E9" s="249">
        <v>2426</v>
      </c>
      <c r="F9" s="255">
        <f t="shared" si="4"/>
        <v>0.94250194250194252</v>
      </c>
      <c r="G9" s="249">
        <v>0</v>
      </c>
      <c r="H9" s="251">
        <f>IFERROR(G9/E9-1,"-")</f>
        <v>-1</v>
      </c>
      <c r="I9" s="256">
        <f t="shared" si="7"/>
        <v>-2426</v>
      </c>
      <c r="J9" s="255">
        <f t="shared" si="8"/>
        <v>0</v>
      </c>
      <c r="K9" s="249">
        <v>8482</v>
      </c>
      <c r="L9" s="253" t="str">
        <f>IFERROR(K9/G9-1,"-")</f>
        <v>-</v>
      </c>
      <c r="M9" s="254" t="str">
        <f>IF(G9=0,"nd",K9-G9)</f>
        <v>nd</v>
      </c>
      <c r="N9" s="255">
        <f t="shared" si="9"/>
        <v>0.79182225541448847</v>
      </c>
      <c r="O9" s="249">
        <v>0</v>
      </c>
      <c r="P9" s="253">
        <f t="shared" si="2"/>
        <v>-1</v>
      </c>
      <c r="Q9" s="256">
        <f t="shared" si="3"/>
        <v>-8482</v>
      </c>
      <c r="R9" s="257">
        <f t="shared" si="5"/>
        <v>-1</v>
      </c>
      <c r="S9" s="256">
        <f t="shared" si="6"/>
        <v>-14877</v>
      </c>
      <c r="T9" s="255">
        <f t="shared" si="10"/>
        <v>0</v>
      </c>
      <c r="V9" s="29"/>
      <c r="W9" s="79"/>
      <c r="AE9" s="1"/>
    </row>
    <row r="10" spans="1:31" s="4" customFormat="1" x14ac:dyDescent="0.25">
      <c r="B10" s="242" t="s">
        <v>187</v>
      </c>
      <c r="C10" s="258" t="s">
        <v>223</v>
      </c>
      <c r="D10" s="258" t="s">
        <v>223</v>
      </c>
      <c r="E10" s="258" t="s">
        <v>223</v>
      </c>
      <c r="F10" s="259" t="str">
        <f>IFERROR(E10/$E$6,"-")</f>
        <v>-</v>
      </c>
      <c r="G10" s="258" t="s">
        <v>223</v>
      </c>
      <c r="H10" s="247" t="str">
        <f>IFERROR(G10/E10-1,"-")</f>
        <v>-</v>
      </c>
      <c r="I10" s="248" t="str">
        <f>IFERROR(G10-E10,"-")</f>
        <v>-</v>
      </c>
      <c r="J10" s="259" t="str">
        <f>IFERROR(G10/$G$6,"-")</f>
        <v>-</v>
      </c>
      <c r="K10" s="258" t="s">
        <v>223</v>
      </c>
      <c r="L10" s="247" t="str">
        <f>IFERROR(K10/G10-1,"-")</f>
        <v>-</v>
      </c>
      <c r="M10" s="248" t="str">
        <f>IFERROR(K10-G10,"-")</f>
        <v>-</v>
      </c>
      <c r="N10" s="259" t="str">
        <f>IFERROR(K10/$K$6,"-")</f>
        <v>-</v>
      </c>
      <c r="O10" s="258" t="s">
        <v>223</v>
      </c>
      <c r="P10" s="247" t="str">
        <f>IFERROR(O10/K10-1,"-")</f>
        <v>-</v>
      </c>
      <c r="Q10" s="248" t="str">
        <f>IFERROR(O10-K10,"-")</f>
        <v>-</v>
      </c>
      <c r="R10" s="247" t="e">
        <f t="shared" si="5"/>
        <v>#VALUE!</v>
      </c>
      <c r="S10" s="248" t="e">
        <f t="shared" si="6"/>
        <v>#VALUE!</v>
      </c>
      <c r="T10" s="259" t="str">
        <f>IFERROR(O10/$O$6,"-")</f>
        <v>-</v>
      </c>
      <c r="V10" s="29"/>
      <c r="W10" s="79"/>
      <c r="AE10" s="1"/>
    </row>
    <row r="11" spans="1:31" s="4" customFormat="1" hidden="1" x14ac:dyDescent="0.25">
      <c r="B11" s="97" t="s">
        <v>62</v>
      </c>
      <c r="C11" s="249" t="e">
        <v>#REF!</v>
      </c>
      <c r="D11" s="249" t="e">
        <v>#REF!</v>
      </c>
      <c r="E11" s="249" t="e">
        <v>#REF!</v>
      </c>
      <c r="F11" s="255" t="e">
        <f t="shared" si="4"/>
        <v>#REF!</v>
      </c>
      <c r="G11" s="249" t="e">
        <v>#REF!</v>
      </c>
      <c r="H11" s="257" t="e">
        <f t="shared" ref="H11:H12" si="11">G11/E11-1</f>
        <v>#REF!</v>
      </c>
      <c r="I11" s="256" t="e">
        <f t="shared" si="7"/>
        <v>#REF!</v>
      </c>
      <c r="J11" s="255" t="e">
        <f t="shared" si="8"/>
        <v>#REF!</v>
      </c>
      <c r="K11" s="249" t="e">
        <v>#REF!</v>
      </c>
      <c r="L11" s="253" t="e">
        <f>K11/G11-1</f>
        <v>#REF!</v>
      </c>
      <c r="M11" s="256" t="e">
        <f t="shared" si="1"/>
        <v>#REF!</v>
      </c>
      <c r="N11" s="255" t="e">
        <f t="shared" si="9"/>
        <v>#REF!</v>
      </c>
      <c r="O11" s="249" t="e">
        <v>#REF!</v>
      </c>
      <c r="P11" s="257" t="e">
        <f t="shared" si="2"/>
        <v>#REF!</v>
      </c>
      <c r="Q11" s="256" t="e">
        <f t="shared" si="3"/>
        <v>#REF!</v>
      </c>
      <c r="R11" s="257" t="e">
        <f t="shared" ref="R11:R12" si="12">O11/D11-1</f>
        <v>#REF!</v>
      </c>
      <c r="S11" s="256" t="e">
        <f t="shared" ref="S11:S12" si="13">O11-D11</f>
        <v>#REF!</v>
      </c>
      <c r="T11" s="255" t="e">
        <f t="shared" si="10"/>
        <v>#REF!</v>
      </c>
      <c r="V11" s="29"/>
      <c r="W11" s="79"/>
      <c r="AE11" s="1"/>
    </row>
    <row r="12" spans="1:31" s="4" customFormat="1" hidden="1" x14ac:dyDescent="0.25">
      <c r="B12" s="97" t="s">
        <v>61</v>
      </c>
      <c r="C12" s="249" t="e">
        <v>#REF!</v>
      </c>
      <c r="D12" s="249" t="e">
        <v>#REF!</v>
      </c>
      <c r="E12" s="249" t="e">
        <v>#REF!</v>
      </c>
      <c r="F12" s="255" t="e">
        <f t="shared" si="4"/>
        <v>#REF!</v>
      </c>
      <c r="G12" s="249" t="e">
        <v>#REF!</v>
      </c>
      <c r="H12" s="257" t="e">
        <f t="shared" si="11"/>
        <v>#REF!</v>
      </c>
      <c r="I12" s="256" t="e">
        <f t="shared" si="7"/>
        <v>#REF!</v>
      </c>
      <c r="J12" s="255" t="e">
        <f t="shared" si="8"/>
        <v>#REF!</v>
      </c>
      <c r="K12" s="249" t="e">
        <v>#REF!</v>
      </c>
      <c r="L12" s="253" t="e">
        <f t="shared" si="0"/>
        <v>#REF!</v>
      </c>
      <c r="M12" s="256" t="e">
        <f t="shared" si="1"/>
        <v>#REF!</v>
      </c>
      <c r="N12" s="255" t="e">
        <f t="shared" si="9"/>
        <v>#REF!</v>
      </c>
      <c r="O12" s="249" t="e">
        <v>#REF!</v>
      </c>
      <c r="P12" s="257" t="e">
        <f>O12/K12-1</f>
        <v>#REF!</v>
      </c>
      <c r="Q12" s="256" t="e">
        <f t="shared" si="3"/>
        <v>#REF!</v>
      </c>
      <c r="R12" s="257" t="e">
        <f t="shared" si="12"/>
        <v>#REF!</v>
      </c>
      <c r="S12" s="256" t="e">
        <f t="shared" si="13"/>
        <v>#REF!</v>
      </c>
      <c r="T12" s="255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3"/>
      <c r="C13" s="233"/>
      <c r="D13" s="233"/>
      <c r="E13" s="233"/>
      <c r="F13" s="233"/>
      <c r="G13" s="233"/>
      <c r="H13" s="233"/>
      <c r="I13" s="233"/>
      <c r="J13" s="233"/>
      <c r="K13" s="233"/>
      <c r="L13" s="260"/>
      <c r="M13" s="233"/>
      <c r="N13" s="233"/>
      <c r="O13" s="233"/>
      <c r="P13" s="233"/>
      <c r="Q13" s="233"/>
      <c r="R13" s="233"/>
      <c r="S13" s="233"/>
      <c r="T13" s="233"/>
      <c r="AE13" s="1" t="s">
        <v>176</v>
      </c>
    </row>
    <row r="14" spans="1:31" s="4" customFormat="1" x14ac:dyDescent="0.25">
      <c r="B14" s="125" t="s">
        <v>177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178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17.927 viajeros 
cuota: 100,0%</v>
      </c>
    </row>
    <row r="20" spans="27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267" t="s">
        <v>179</v>
      </c>
      <c r="C38" s="267"/>
      <c r="D38" s="267"/>
      <c r="E38" s="267"/>
      <c r="F38" s="267"/>
      <c r="G38" s="267"/>
      <c r="H38" s="267"/>
      <c r="I38" s="267"/>
      <c r="J38" s="267"/>
      <c r="K38" s="267"/>
      <c r="L38" s="267"/>
      <c r="M38" s="267"/>
      <c r="N38" s="267"/>
      <c r="O38" s="267"/>
      <c r="P38" s="267"/>
      <c r="Q38" s="267"/>
      <c r="R38" s="267"/>
      <c r="S38" s="267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180</v>
      </c>
      <c r="O40" s="14">
        <v>2021</v>
      </c>
      <c r="P40" s="14" t="s">
        <v>180</v>
      </c>
      <c r="Q40" s="14" t="s">
        <v>181</v>
      </c>
      <c r="R40" s="14" t="s">
        <v>182</v>
      </c>
      <c r="S40" s="14" t="s">
        <v>183</v>
      </c>
      <c r="T40" s="87"/>
      <c r="AE40" s="1"/>
    </row>
    <row r="41" spans="2:31" s="4" customFormat="1" ht="18.75" hidden="1" x14ac:dyDescent="0.3">
      <c r="B41" s="221" t="s">
        <v>167</v>
      </c>
      <c r="C41" s="222"/>
      <c r="D41" s="222"/>
      <c r="E41" s="222"/>
      <c r="F41" s="222"/>
      <c r="G41" s="222"/>
      <c r="H41" s="222"/>
      <c r="I41" s="222"/>
      <c r="J41" s="222"/>
      <c r="K41" s="222">
        <v>1824653</v>
      </c>
      <c r="L41" s="222"/>
      <c r="M41" s="222"/>
      <c r="N41" s="223"/>
      <c r="O41" s="222">
        <v>2354005</v>
      </c>
      <c r="P41" s="223"/>
      <c r="Q41" s="223">
        <v>1</v>
      </c>
      <c r="R41" s="223">
        <v>0.2901110512519367</v>
      </c>
      <c r="S41" s="222">
        <v>529352</v>
      </c>
      <c r="T41" s="234"/>
      <c r="AE41" s="1"/>
    </row>
    <row r="42" spans="2:31" ht="18.75" hidden="1" x14ac:dyDescent="0.3">
      <c r="B42" s="221" t="s">
        <v>168</v>
      </c>
      <c r="C42" s="222"/>
      <c r="D42" s="222"/>
      <c r="E42" s="222"/>
      <c r="F42" s="222"/>
      <c r="G42" s="222"/>
      <c r="H42" s="222"/>
      <c r="I42" s="222"/>
      <c r="J42" s="222"/>
      <c r="K42" s="222">
        <v>603938</v>
      </c>
      <c r="L42" s="222"/>
      <c r="M42" s="222"/>
      <c r="N42" s="223">
        <v>1</v>
      </c>
      <c r="O42" s="222">
        <v>936181</v>
      </c>
      <c r="P42" s="223">
        <v>1</v>
      </c>
      <c r="Q42" s="223">
        <v>0.39769711619134201</v>
      </c>
      <c r="R42" s="223">
        <v>0.55012766211101138</v>
      </c>
      <c r="S42" s="222">
        <v>332243</v>
      </c>
      <c r="T42" s="234"/>
      <c r="AE42" s="1" t="s">
        <v>169</v>
      </c>
    </row>
    <row r="43" spans="2:31" ht="15.75" hidden="1" x14ac:dyDescent="0.25">
      <c r="B43" s="224" t="s">
        <v>100</v>
      </c>
      <c r="C43" s="225"/>
      <c r="D43" s="225"/>
      <c r="E43" s="225"/>
      <c r="F43" s="225"/>
      <c r="G43" s="225"/>
      <c r="H43" s="225"/>
      <c r="I43" s="225"/>
      <c r="J43" s="225"/>
      <c r="K43" s="225">
        <v>276550.36166633503</v>
      </c>
      <c r="L43" s="225"/>
      <c r="M43" s="225"/>
      <c r="N43" s="226">
        <v>0.45791184139155844</v>
      </c>
      <c r="O43" s="225">
        <v>430252.45635520399</v>
      </c>
      <c r="P43" s="226">
        <v>0.4595825554622493</v>
      </c>
      <c r="Q43" s="226">
        <v>0.18277465695918402</v>
      </c>
      <c r="R43" s="226">
        <v>0.55578337978930015</v>
      </c>
      <c r="S43" s="225">
        <v>153702.09468886897</v>
      </c>
      <c r="T43" s="235"/>
      <c r="AE43" s="1" t="s">
        <v>170</v>
      </c>
    </row>
    <row r="44" spans="2:31" s="4" customFormat="1" hidden="1" x14ac:dyDescent="0.25">
      <c r="B44" s="227" t="s">
        <v>103</v>
      </c>
      <c r="C44" s="228"/>
      <c r="D44" s="228"/>
      <c r="E44" s="228"/>
      <c r="F44" s="228"/>
      <c r="G44" s="228"/>
      <c r="H44" s="228"/>
      <c r="I44" s="228"/>
      <c r="J44" s="228"/>
      <c r="K44" s="228">
        <v>327387.63833385095</v>
      </c>
      <c r="L44" s="228"/>
      <c r="M44" s="228"/>
      <c r="N44" s="231">
        <v>0.54208815860874948</v>
      </c>
      <c r="O44" s="228">
        <v>505927.5436448183</v>
      </c>
      <c r="P44" s="231">
        <v>0.54041637636826456</v>
      </c>
      <c r="Q44" s="231">
        <v>0.21492203442423372</v>
      </c>
      <c r="R44" s="229">
        <v>0.54534711884540576</v>
      </c>
      <c r="S44" s="230">
        <v>178539.90531096736</v>
      </c>
      <c r="T44" s="237"/>
      <c r="AE44" s="1" t="s">
        <v>171</v>
      </c>
    </row>
    <row r="45" spans="2:31" s="4" customFormat="1" hidden="1" x14ac:dyDescent="0.25">
      <c r="B45" s="232" t="s">
        <v>172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173</v>
      </c>
    </row>
    <row r="46" spans="2:31" s="4" customFormat="1" hidden="1" x14ac:dyDescent="0.25">
      <c r="B46" s="232" t="s">
        <v>174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175</v>
      </c>
    </row>
    <row r="47" spans="2:31" s="4" customFormat="1" ht="7.5" hidden="1" customHeight="1" x14ac:dyDescent="0.25">
      <c r="B47" s="233"/>
      <c r="C47" s="233"/>
      <c r="D47" s="233"/>
      <c r="E47" s="233"/>
      <c r="F47" s="233"/>
      <c r="G47" s="233"/>
      <c r="H47" s="233"/>
      <c r="I47" s="233"/>
      <c r="J47" s="233"/>
      <c r="K47" s="233"/>
      <c r="L47" s="233"/>
      <c r="M47" s="233"/>
      <c r="N47" s="233"/>
      <c r="O47" s="233"/>
      <c r="P47" s="233"/>
      <c r="Q47" s="233"/>
      <c r="R47" s="233"/>
      <c r="S47" s="233"/>
      <c r="AE47" s="1" t="s">
        <v>176</v>
      </c>
    </row>
    <row r="48" spans="2:31" s="4" customFormat="1" hidden="1" x14ac:dyDescent="0.25">
      <c r="B48" s="266" t="s">
        <v>177</v>
      </c>
      <c r="C48" s="266"/>
      <c r="D48" s="266"/>
      <c r="E48" s="266"/>
      <c r="F48" s="266"/>
      <c r="G48" s="266"/>
      <c r="H48" s="266"/>
      <c r="I48" s="266"/>
      <c r="J48" s="266"/>
      <c r="K48" s="266"/>
      <c r="L48" s="266"/>
      <c r="M48" s="266"/>
      <c r="N48" s="266"/>
      <c r="O48" s="266"/>
      <c r="P48" s="266"/>
      <c r="Q48" s="266"/>
      <c r="R48" s="266"/>
      <c r="S48" s="266"/>
      <c r="T48" s="48"/>
      <c r="AE48" s="1" t="s">
        <v>178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192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39" t="str">
        <f>CONCATENATE("%/s total Tenerife ",RIGHT(F133,4))</f>
        <v>%/s total Tenerife 2022</v>
      </c>
      <c r="J133" s="182">
        <v>2023</v>
      </c>
      <c r="K133" s="239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1" t="s">
        <v>191</v>
      </c>
      <c r="C134" s="225">
        <v>19152</v>
      </c>
      <c r="D134" s="225">
        <v>15343</v>
      </c>
      <c r="E134" s="225">
        <v>4744</v>
      </c>
      <c r="F134" s="225">
        <v>9037</v>
      </c>
      <c r="G134" s="226">
        <f>F134/E134-1</f>
        <v>0.9049325463743676</v>
      </c>
      <c r="H134" s="225">
        <f>F134-E134</f>
        <v>4293</v>
      </c>
      <c r="I134" s="226">
        <f>F134/F$134</f>
        <v>1</v>
      </c>
      <c r="J134" s="225">
        <v>15069</v>
      </c>
      <c r="K134" s="226">
        <f>J134/J$134</f>
        <v>1</v>
      </c>
      <c r="L134" s="226">
        <f>J134/F134-1</f>
        <v>0.66747814540223516</v>
      </c>
      <c r="M134" s="225">
        <f>J134-F134</f>
        <v>6032</v>
      </c>
      <c r="N134" s="226">
        <f>J134/D134-1</f>
        <v>-1.7858306719676698E-2</v>
      </c>
      <c r="O134" s="225">
        <f>J134-D134</f>
        <v>-274</v>
      </c>
      <c r="Q134" s="29"/>
      <c r="R134" s="79"/>
      <c r="Z134" s="1" t="s">
        <v>169</v>
      </c>
      <c r="AE134"/>
    </row>
    <row r="135" spans="1:31" s="4" customFormat="1" x14ac:dyDescent="0.25">
      <c r="B135" s="242" t="s">
        <v>186</v>
      </c>
      <c r="C135" s="243">
        <v>19125</v>
      </c>
      <c r="D135" s="243">
        <v>15218</v>
      </c>
      <c r="E135" s="243">
        <v>4596</v>
      </c>
      <c r="F135" s="243">
        <v>8021</v>
      </c>
      <c r="G135" s="247">
        <f>IFERROR(F135/E135-1,"-")</f>
        <v>0.7452132288946911</v>
      </c>
      <c r="H135" s="243">
        <f t="shared" ref="H135:H138" si="14">F135-E135</f>
        <v>3425</v>
      </c>
      <c r="I135" s="245">
        <f>F135/F$134</f>
        <v>0.88757330972667925</v>
      </c>
      <c r="J135" s="243">
        <v>14084</v>
      </c>
      <c r="K135" s="244">
        <f t="shared" ref="K135:K138" si="15">J135/J$134</f>
        <v>0.93463401685579672</v>
      </c>
      <c r="L135" s="245">
        <f t="shared" ref="L135:L138" si="16">J135/F135-1</f>
        <v>0.75589078668495202</v>
      </c>
      <c r="M135" s="246">
        <f t="shared" ref="M135:M138" si="17">J135-F135</f>
        <v>6063</v>
      </c>
      <c r="N135" s="244">
        <f t="shared" ref="N135:N138" si="18">J135/D135-1</f>
        <v>-7.4517019319227273E-2</v>
      </c>
      <c r="O135" s="243">
        <f t="shared" ref="O135:O138" si="19">J135-D135</f>
        <v>-1134</v>
      </c>
      <c r="Q135" s="29"/>
      <c r="R135" s="79"/>
      <c r="Z135" s="1" t="s">
        <v>171</v>
      </c>
    </row>
    <row r="136" spans="1:31" s="4" customFormat="1" x14ac:dyDescent="0.25">
      <c r="B136" s="97" t="s">
        <v>62</v>
      </c>
      <c r="C136" s="249">
        <v>492</v>
      </c>
      <c r="D136" s="249">
        <v>0</v>
      </c>
      <c r="E136" s="249">
        <v>0</v>
      </c>
      <c r="F136" s="249">
        <v>0</v>
      </c>
      <c r="G136" s="253" t="str">
        <f t="shared" ref="G136:G138" si="20">IFERROR(F136/E136-1,"-")</f>
        <v>-</v>
      </c>
      <c r="H136" s="249">
        <f t="shared" si="14"/>
        <v>0</v>
      </c>
      <c r="I136" s="257">
        <f t="shared" ref="I136:I138" si="21">F136/F$134</f>
        <v>0</v>
      </c>
      <c r="J136" s="249">
        <v>0</v>
      </c>
      <c r="K136" s="255">
        <f t="shared" si="15"/>
        <v>0</v>
      </c>
      <c r="L136" s="257" t="e">
        <f t="shared" si="16"/>
        <v>#DIV/0!</v>
      </c>
      <c r="M136" s="256">
        <f t="shared" si="17"/>
        <v>0</v>
      </c>
      <c r="N136" s="255" t="e">
        <f t="shared" si="18"/>
        <v>#DIV/0!</v>
      </c>
      <c r="O136" s="249">
        <f t="shared" si="19"/>
        <v>0</v>
      </c>
      <c r="Q136" s="29"/>
      <c r="R136" s="79"/>
      <c r="Z136" s="1"/>
    </row>
    <row r="137" spans="1:31" s="4" customFormat="1" x14ac:dyDescent="0.25">
      <c r="B137" s="97" t="s">
        <v>61</v>
      </c>
      <c r="C137" s="249">
        <v>18633</v>
      </c>
      <c r="D137" s="249">
        <v>0</v>
      </c>
      <c r="E137" s="249">
        <v>0</v>
      </c>
      <c r="F137" s="249">
        <v>0</v>
      </c>
      <c r="G137" s="251" t="str">
        <f t="shared" si="20"/>
        <v>-</v>
      </c>
      <c r="H137" s="249">
        <f t="shared" si="14"/>
        <v>0</v>
      </c>
      <c r="I137" s="261">
        <f t="shared" si="21"/>
        <v>0</v>
      </c>
      <c r="J137" s="249">
        <v>0</v>
      </c>
      <c r="K137" s="255">
        <f t="shared" si="15"/>
        <v>0</v>
      </c>
      <c r="L137" s="257" t="e">
        <f t="shared" si="16"/>
        <v>#DIV/0!</v>
      </c>
      <c r="M137" s="256">
        <f t="shared" si="17"/>
        <v>0</v>
      </c>
      <c r="N137" s="255" t="e">
        <f t="shared" si="18"/>
        <v>#DIV/0!</v>
      </c>
      <c r="O137" s="249">
        <f t="shared" si="19"/>
        <v>0</v>
      </c>
      <c r="Q137" s="29"/>
      <c r="R137" s="79"/>
      <c r="Z137" s="1"/>
    </row>
    <row r="138" spans="1:31" s="4" customFormat="1" x14ac:dyDescent="0.25">
      <c r="B138" s="242" t="s">
        <v>187</v>
      </c>
      <c r="C138" s="243" t="e">
        <v>#REF!</v>
      </c>
      <c r="D138" s="243" t="e">
        <v>#REF!</v>
      </c>
      <c r="E138" s="243" t="e">
        <v>#REF!</v>
      </c>
      <c r="F138" s="243" t="e">
        <v>#REF!</v>
      </c>
      <c r="G138" s="247" t="str">
        <f t="shared" si="20"/>
        <v>-</v>
      </c>
      <c r="H138" s="243" t="e">
        <f t="shared" si="14"/>
        <v>#REF!</v>
      </c>
      <c r="I138" s="245" t="e">
        <f t="shared" si="21"/>
        <v>#REF!</v>
      </c>
      <c r="J138" s="243" t="e">
        <v>#REF!</v>
      </c>
      <c r="K138" s="244" t="e">
        <f t="shared" si="15"/>
        <v>#REF!</v>
      </c>
      <c r="L138" s="245" t="e">
        <f t="shared" si="16"/>
        <v>#REF!</v>
      </c>
      <c r="M138" s="246" t="e">
        <f t="shared" si="17"/>
        <v>#REF!</v>
      </c>
      <c r="N138" s="244" t="e">
        <f t="shared" si="18"/>
        <v>#REF!</v>
      </c>
      <c r="O138" s="243" t="e">
        <f t="shared" si="19"/>
        <v>#REF!</v>
      </c>
      <c r="Q138" s="29"/>
      <c r="R138" s="79"/>
      <c r="Z138" s="1"/>
    </row>
    <row r="139" spans="1:31" s="4" customFormat="1" ht="7.5" customHeight="1" x14ac:dyDescent="0.25">
      <c r="B139" s="233"/>
      <c r="C139" s="233"/>
      <c r="D139" s="233"/>
      <c r="E139" s="233"/>
      <c r="F139" s="233"/>
      <c r="G139" s="233"/>
      <c r="H139" s="233"/>
      <c r="I139" s="233"/>
      <c r="J139" s="233"/>
      <c r="K139" s="233"/>
      <c r="L139" s="233"/>
      <c r="M139" s="233"/>
      <c r="N139" s="233"/>
      <c r="O139" s="233"/>
      <c r="Z139" s="1" t="s">
        <v>176</v>
      </c>
    </row>
    <row r="140" spans="1:31" s="4" customFormat="1" ht="32.25" customHeight="1" x14ac:dyDescent="0.25">
      <c r="B140" s="308" t="s">
        <v>190</v>
      </c>
      <c r="C140" s="308"/>
      <c r="D140" s="308"/>
      <c r="E140" s="308"/>
      <c r="F140" s="308"/>
      <c r="G140" s="308"/>
      <c r="H140" s="308"/>
      <c r="I140" s="308"/>
      <c r="J140" s="308"/>
      <c r="K140" s="308"/>
      <c r="L140" s="308"/>
      <c r="M140" s="308"/>
      <c r="N140" s="308"/>
      <c r="O140" s="308"/>
      <c r="Z140" s="1" t="s">
        <v>178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DAFC34-3DEF-4BB3-9619-5C20A4262B51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619102-A18F-499A-8B52-B6FE27456B63}">
  <sheetPr>
    <tabColor theme="4" tint="0.39997558519241921"/>
  </sheetPr>
  <dimension ref="A1:AE142"/>
  <sheetViews>
    <sheetView showGridLines="0" zoomScaleNormal="100" workbookViewId="0">
      <selection activeCell="D16" sqref="D16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184</v>
      </c>
      <c r="G1" s="220"/>
      <c r="H1" s="220"/>
      <c r="I1" s="220"/>
      <c r="K1" s="220"/>
    </row>
    <row r="3" spans="1:31" s="4" customFormat="1" ht="25.5" customHeight="1" thickBot="1" x14ac:dyDescent="0.3">
      <c r="B3" s="62" t="s">
        <v>309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38" t="s">
        <v>256</v>
      </c>
      <c r="D5" s="238" t="s">
        <v>257</v>
      </c>
      <c r="E5" s="238" t="s">
        <v>263</v>
      </c>
      <c r="F5" s="239" t="str">
        <f>CONCATENATE("%/s total Tenerife ",RIGHT(E5,4))</f>
        <v>%/s total Tenerife 2021</v>
      </c>
      <c r="G5" s="238" t="s">
        <v>258</v>
      </c>
      <c r="H5" s="239" t="str">
        <f>CONCATENATE("var. ",RIGHT(G5,2),"/",RIGHT(E5,2))</f>
        <v>var. 22/21</v>
      </c>
      <c r="I5" s="239" t="str">
        <f>CONCATENATE("dif. ",RIGHT(G5,2),"/",RIGHT(E5,2))</f>
        <v>dif. 22/21</v>
      </c>
      <c r="J5" s="239" t="str">
        <f>CONCATENATE("%/s total Tenerife ",RIGHT(G5,4))</f>
        <v>%/s total Tenerife 2022</v>
      </c>
      <c r="K5" s="238" t="s">
        <v>259</v>
      </c>
      <c r="L5" s="239" t="str">
        <f>CONCATENATE("var. ",RIGHT(K5,2),"/",RIGHT(G5,2))</f>
        <v>var. 23/22</v>
      </c>
      <c r="M5" s="239" t="str">
        <f>CONCATENATE("dif. ",RIGHT(K5,2),"/",RIGHT(G5,2))</f>
        <v>dif. 23/22</v>
      </c>
      <c r="N5" s="239" t="str">
        <f>CONCATENATE("%/s total Tenerife ",RIGHT(K5,4))</f>
        <v>%/s total Tenerife 2023</v>
      </c>
      <c r="O5" s="238" t="s">
        <v>260</v>
      </c>
      <c r="P5" s="239" t="str">
        <f>CONCATENATE("var. ",RIGHT(O5,2),"/",RIGHT(K5,2))</f>
        <v>var. 24/23</v>
      </c>
      <c r="Q5" s="239" t="str">
        <f>CONCATENATE("dif. ",RIGHT(O5,2),"/",RIGHT(K5,2))</f>
        <v>dif. 24/23</v>
      </c>
      <c r="R5" s="239" t="str">
        <f>CONCATENATE("var. ",RIGHT(O5,2),"/",RIGHT(C5,2))</f>
        <v>var. 24/19</v>
      </c>
      <c r="S5" s="239" t="str">
        <f>CONCATENATE("dif. ",RIGHT(O5,2),"/",RIGHT(C5,2))</f>
        <v>dif. 24/19</v>
      </c>
      <c r="T5" s="239" t="str">
        <f>CONCATENATE("%/s total Tenerife ",RIGHT(O5,4))</f>
        <v>%/s total Tenerife 2024</v>
      </c>
      <c r="AE5" s="1"/>
    </row>
    <row r="6" spans="1:31" ht="18.75" x14ac:dyDescent="0.3">
      <c r="A6" s="4"/>
      <c r="B6" s="221" t="s">
        <v>193</v>
      </c>
      <c r="C6" s="240">
        <v>18634</v>
      </c>
      <c r="D6" s="240">
        <v>6072</v>
      </c>
      <c r="E6" s="240">
        <v>16748</v>
      </c>
      <c r="F6" s="241">
        <f>E6/$E$6</f>
        <v>1</v>
      </c>
      <c r="G6" s="240">
        <v>22757</v>
      </c>
      <c r="H6" s="241">
        <f>G6/E6-1</f>
        <v>0.35878910914736095</v>
      </c>
      <c r="I6" s="240">
        <f>G6-E6</f>
        <v>6009</v>
      </c>
      <c r="J6" s="241">
        <f>G6/$G$6</f>
        <v>1</v>
      </c>
      <c r="K6" s="240">
        <v>28471</v>
      </c>
      <c r="L6" s="241">
        <f t="shared" ref="L6:L12" si="0">K6/G6-1</f>
        <v>0.25108757744869714</v>
      </c>
      <c r="M6" s="240">
        <f t="shared" ref="M6:M12" si="1">K6-G6</f>
        <v>5714</v>
      </c>
      <c r="N6" s="241">
        <f>K6/$K$6</f>
        <v>1</v>
      </c>
      <c r="O6" s="240">
        <v>30835</v>
      </c>
      <c r="P6" s="241">
        <f t="shared" ref="P6:P11" si="2">O6/K6-1</f>
        <v>8.303185697727522E-2</v>
      </c>
      <c r="Q6" s="240">
        <f t="shared" ref="Q6:Q12" si="3">O6-K6</f>
        <v>2364</v>
      </c>
      <c r="R6" s="241">
        <f>O6/C6-1</f>
        <v>0.65477084898572513</v>
      </c>
      <c r="S6" s="240">
        <f>O6-C6</f>
        <v>12201</v>
      </c>
      <c r="T6" s="241">
        <f>O6/$O$6</f>
        <v>1</v>
      </c>
      <c r="V6" s="29"/>
      <c r="W6" s="79"/>
      <c r="AE6" s="1" t="s">
        <v>169</v>
      </c>
    </row>
    <row r="7" spans="1:31" s="4" customFormat="1" x14ac:dyDescent="0.25">
      <c r="B7" s="242" t="s">
        <v>186</v>
      </c>
      <c r="C7" s="243">
        <v>18193</v>
      </c>
      <c r="D7" s="243">
        <v>5981</v>
      </c>
      <c r="E7" s="243">
        <v>16643</v>
      </c>
      <c r="F7" s="244">
        <f t="shared" ref="F7:F12" si="4">E7/$E$6</f>
        <v>0.99373059469787439</v>
      </c>
      <c r="G7" s="243">
        <v>22434</v>
      </c>
      <c r="H7" s="245">
        <f>G7/E7-1</f>
        <v>0.34795409481463668</v>
      </c>
      <c r="I7" s="246">
        <f>G7-E7</f>
        <v>5791</v>
      </c>
      <c r="J7" s="244">
        <f>G7/$G$6</f>
        <v>0.98580656501296304</v>
      </c>
      <c r="K7" s="243">
        <v>27984</v>
      </c>
      <c r="L7" s="247">
        <f t="shared" si="0"/>
        <v>0.24739235089596145</v>
      </c>
      <c r="M7" s="248">
        <f t="shared" si="1"/>
        <v>5550</v>
      </c>
      <c r="N7" s="244">
        <f>K7/$K$6</f>
        <v>0.982894875487338</v>
      </c>
      <c r="O7" s="243">
        <v>28822</v>
      </c>
      <c r="P7" s="245">
        <f t="shared" si="2"/>
        <v>2.9945683247569965E-2</v>
      </c>
      <c r="Q7" s="246">
        <f t="shared" si="3"/>
        <v>838</v>
      </c>
      <c r="R7" s="245">
        <f t="shared" ref="R7:R10" si="5">O7/C7-1</f>
        <v>0.5842356950475458</v>
      </c>
      <c r="S7" s="246">
        <f t="shared" ref="S7:S10" si="6">O7-C7</f>
        <v>10629</v>
      </c>
      <c r="T7" s="244">
        <f>O7/$O$6</f>
        <v>0.93471704232203667</v>
      </c>
      <c r="V7" s="29"/>
      <c r="W7" s="79"/>
      <c r="AE7" s="1" t="s">
        <v>171</v>
      </c>
    </row>
    <row r="8" spans="1:31" s="4" customFormat="1" x14ac:dyDescent="0.25">
      <c r="B8" s="97" t="s">
        <v>62</v>
      </c>
      <c r="C8" s="249">
        <v>1007</v>
      </c>
      <c r="D8" s="249">
        <v>57</v>
      </c>
      <c r="E8" s="249">
        <v>0</v>
      </c>
      <c r="F8" s="250">
        <f t="shared" si="4"/>
        <v>0</v>
      </c>
      <c r="G8" s="249">
        <v>0</v>
      </c>
      <c r="H8" s="251" t="str">
        <f>IFERROR(G8/E8-1,"-")</f>
        <v>-</v>
      </c>
      <c r="I8" s="252">
        <f t="shared" ref="I8:I12" si="7">G8-E8</f>
        <v>0</v>
      </c>
      <c r="J8" s="250">
        <f t="shared" ref="J8:J12" si="8">G8/$G$6</f>
        <v>0</v>
      </c>
      <c r="K8" s="249">
        <v>0</v>
      </c>
      <c r="L8" s="253" t="str">
        <f>IFERROR(K8/G8-1,"-")</f>
        <v>-</v>
      </c>
      <c r="M8" s="254" t="str">
        <f>IF(G8=0,"nd",K8-G8)</f>
        <v>nd</v>
      </c>
      <c r="N8" s="255">
        <f t="shared" ref="N8:N12" si="9">K8/$K$6</f>
        <v>0</v>
      </c>
      <c r="O8" s="249">
        <v>0</v>
      </c>
      <c r="P8" s="253" t="str">
        <f>IFERROR(O8/K8-1,"-")</f>
        <v>-</v>
      </c>
      <c r="Q8" s="256">
        <f t="shared" si="3"/>
        <v>0</v>
      </c>
      <c r="R8" s="253">
        <f>IFERROR(O8/C8-1,"-")</f>
        <v>-1</v>
      </c>
      <c r="S8" s="256">
        <f t="shared" si="6"/>
        <v>-1007</v>
      </c>
      <c r="T8" s="255">
        <f t="shared" ref="T8:T12" si="10">O8/$O$6</f>
        <v>0</v>
      </c>
      <c r="V8" s="29"/>
      <c r="W8" s="79"/>
      <c r="AE8" s="1"/>
    </row>
    <row r="9" spans="1:31" s="4" customFormat="1" x14ac:dyDescent="0.25">
      <c r="B9" s="97" t="s">
        <v>61</v>
      </c>
      <c r="C9" s="249">
        <v>17186</v>
      </c>
      <c r="D9" s="249">
        <v>3946</v>
      </c>
      <c r="E9" s="249">
        <v>16643</v>
      </c>
      <c r="F9" s="255">
        <f t="shared" si="4"/>
        <v>0.99373059469787439</v>
      </c>
      <c r="G9" s="249">
        <v>0</v>
      </c>
      <c r="H9" s="251">
        <f>IFERROR(G9/E9-1,"-")</f>
        <v>-1</v>
      </c>
      <c r="I9" s="256">
        <f t="shared" si="7"/>
        <v>-16643</v>
      </c>
      <c r="J9" s="255">
        <f t="shared" si="8"/>
        <v>0</v>
      </c>
      <c r="K9" s="249">
        <v>23633</v>
      </c>
      <c r="L9" s="253" t="str">
        <f>IFERROR(K9/G9-1,"-")</f>
        <v>-</v>
      </c>
      <c r="M9" s="254" t="str">
        <f>IF(G9=0,"nd",K9-G9)</f>
        <v>nd</v>
      </c>
      <c r="N9" s="255">
        <f t="shared" si="9"/>
        <v>0.83007270556004353</v>
      </c>
      <c r="O9" s="249">
        <v>0</v>
      </c>
      <c r="P9" s="253">
        <f t="shared" si="2"/>
        <v>-1</v>
      </c>
      <c r="Q9" s="256">
        <f t="shared" si="3"/>
        <v>-23633</v>
      </c>
      <c r="R9" s="257">
        <f t="shared" si="5"/>
        <v>-1</v>
      </c>
      <c r="S9" s="256">
        <f t="shared" si="6"/>
        <v>-17186</v>
      </c>
      <c r="T9" s="255">
        <f t="shared" si="10"/>
        <v>0</v>
      </c>
      <c r="V9" s="29"/>
      <c r="W9" s="79"/>
      <c r="AE9" s="1"/>
    </row>
    <row r="10" spans="1:31" s="4" customFormat="1" x14ac:dyDescent="0.25">
      <c r="B10" s="242" t="s">
        <v>187</v>
      </c>
      <c r="C10" s="258" t="s">
        <v>223</v>
      </c>
      <c r="D10" s="258" t="s">
        <v>223</v>
      </c>
      <c r="E10" s="258" t="s">
        <v>223</v>
      </c>
      <c r="F10" s="259" t="str">
        <f>IFERROR(E10/$E$6,"-")</f>
        <v>-</v>
      </c>
      <c r="G10" s="258" t="s">
        <v>223</v>
      </c>
      <c r="H10" s="247" t="str">
        <f>IFERROR(G10/E10-1,"-")</f>
        <v>-</v>
      </c>
      <c r="I10" s="248" t="str">
        <f>IFERROR(G10-E10,"-")</f>
        <v>-</v>
      </c>
      <c r="J10" s="259" t="str">
        <f>IFERROR(G10/$G$6,"-")</f>
        <v>-</v>
      </c>
      <c r="K10" s="258" t="s">
        <v>223</v>
      </c>
      <c r="L10" s="247" t="str">
        <f>IFERROR(K10/G10-1,"-")</f>
        <v>-</v>
      </c>
      <c r="M10" s="248" t="str">
        <f>IFERROR(K10-G10,"-")</f>
        <v>-</v>
      </c>
      <c r="N10" s="259" t="str">
        <f>IFERROR(K10/$K$6,"-")</f>
        <v>-</v>
      </c>
      <c r="O10" s="258" t="s">
        <v>223</v>
      </c>
      <c r="P10" s="247" t="str">
        <f>IFERROR(O10/K10-1,"-")</f>
        <v>-</v>
      </c>
      <c r="Q10" s="248" t="str">
        <f>IFERROR(O10-K10,"-")</f>
        <v>-</v>
      </c>
      <c r="R10" s="247" t="e">
        <f t="shared" si="5"/>
        <v>#VALUE!</v>
      </c>
      <c r="S10" s="248" t="e">
        <f t="shared" si="6"/>
        <v>#VALUE!</v>
      </c>
      <c r="T10" s="259" t="str">
        <f>IFERROR(O10/$O$6,"-")</f>
        <v>-</v>
      </c>
      <c r="V10" s="29"/>
      <c r="W10" s="79"/>
      <c r="AE10" s="1"/>
    </row>
    <row r="11" spans="1:31" s="4" customFormat="1" hidden="1" x14ac:dyDescent="0.25">
      <c r="B11" s="97" t="s">
        <v>62</v>
      </c>
      <c r="C11" s="249" t="e">
        <v>#REF!</v>
      </c>
      <c r="D11" s="249" t="e">
        <v>#REF!</v>
      </c>
      <c r="E11" s="249" t="e">
        <v>#REF!</v>
      </c>
      <c r="F11" s="255" t="e">
        <f t="shared" si="4"/>
        <v>#REF!</v>
      </c>
      <c r="G11" s="249" t="e">
        <v>#REF!</v>
      </c>
      <c r="H11" s="257" t="e">
        <f t="shared" ref="H11:H12" si="11">G11/E11-1</f>
        <v>#REF!</v>
      </c>
      <c r="I11" s="256" t="e">
        <f t="shared" si="7"/>
        <v>#REF!</v>
      </c>
      <c r="J11" s="255" t="e">
        <f t="shared" si="8"/>
        <v>#REF!</v>
      </c>
      <c r="K11" s="249" t="e">
        <v>#REF!</v>
      </c>
      <c r="L11" s="253" t="e">
        <f>K11/G11-1</f>
        <v>#REF!</v>
      </c>
      <c r="M11" s="256" t="e">
        <f t="shared" si="1"/>
        <v>#REF!</v>
      </c>
      <c r="N11" s="255" t="e">
        <f t="shared" si="9"/>
        <v>#REF!</v>
      </c>
      <c r="O11" s="249" t="e">
        <v>#REF!</v>
      </c>
      <c r="P11" s="257" t="e">
        <f t="shared" si="2"/>
        <v>#REF!</v>
      </c>
      <c r="Q11" s="256" t="e">
        <f t="shared" si="3"/>
        <v>#REF!</v>
      </c>
      <c r="R11" s="257" t="e">
        <f t="shared" ref="R11:R12" si="12">O11/D11-1</f>
        <v>#REF!</v>
      </c>
      <c r="S11" s="256" t="e">
        <f t="shared" ref="S11:S12" si="13">O11-D11</f>
        <v>#REF!</v>
      </c>
      <c r="T11" s="255" t="e">
        <f t="shared" si="10"/>
        <v>#REF!</v>
      </c>
      <c r="V11" s="29"/>
      <c r="W11" s="79"/>
      <c r="AE11" s="1"/>
    </row>
    <row r="12" spans="1:31" s="4" customFormat="1" hidden="1" x14ac:dyDescent="0.25">
      <c r="B12" s="97" t="s">
        <v>61</v>
      </c>
      <c r="C12" s="249" t="e">
        <v>#REF!</v>
      </c>
      <c r="D12" s="249" t="e">
        <v>#REF!</v>
      </c>
      <c r="E12" s="249" t="e">
        <v>#REF!</v>
      </c>
      <c r="F12" s="255" t="e">
        <f t="shared" si="4"/>
        <v>#REF!</v>
      </c>
      <c r="G12" s="249" t="e">
        <v>#REF!</v>
      </c>
      <c r="H12" s="257" t="e">
        <f t="shared" si="11"/>
        <v>#REF!</v>
      </c>
      <c r="I12" s="256" t="e">
        <f t="shared" si="7"/>
        <v>#REF!</v>
      </c>
      <c r="J12" s="255" t="e">
        <f t="shared" si="8"/>
        <v>#REF!</v>
      </c>
      <c r="K12" s="249" t="e">
        <v>#REF!</v>
      </c>
      <c r="L12" s="253" t="e">
        <f t="shared" si="0"/>
        <v>#REF!</v>
      </c>
      <c r="M12" s="256" t="e">
        <f t="shared" si="1"/>
        <v>#REF!</v>
      </c>
      <c r="N12" s="255" t="e">
        <f t="shared" si="9"/>
        <v>#REF!</v>
      </c>
      <c r="O12" s="249" t="e">
        <v>#REF!</v>
      </c>
      <c r="P12" s="257" t="e">
        <f>O12/K12-1</f>
        <v>#REF!</v>
      </c>
      <c r="Q12" s="256" t="e">
        <f t="shared" si="3"/>
        <v>#REF!</v>
      </c>
      <c r="R12" s="257" t="e">
        <f t="shared" si="12"/>
        <v>#REF!</v>
      </c>
      <c r="S12" s="256" t="e">
        <f t="shared" si="13"/>
        <v>#REF!</v>
      </c>
      <c r="T12" s="255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3"/>
      <c r="C13" s="233"/>
      <c r="D13" s="233"/>
      <c r="E13" s="233"/>
      <c r="F13" s="233"/>
      <c r="G13" s="233"/>
      <c r="H13" s="233"/>
      <c r="I13" s="233"/>
      <c r="J13" s="233"/>
      <c r="K13" s="233"/>
      <c r="L13" s="260"/>
      <c r="M13" s="233"/>
      <c r="N13" s="233"/>
      <c r="O13" s="233"/>
      <c r="P13" s="233"/>
      <c r="Q13" s="233"/>
      <c r="R13" s="233"/>
      <c r="S13" s="233"/>
      <c r="T13" s="233"/>
      <c r="AE13" s="1" t="s">
        <v>176</v>
      </c>
    </row>
    <row r="14" spans="1:31" s="4" customFormat="1" x14ac:dyDescent="0.25">
      <c r="B14" s="125" t="s">
        <v>177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178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28.822 viajeros 
cuota: 93,5%</v>
      </c>
    </row>
    <row r="20" spans="27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267" t="s">
        <v>179</v>
      </c>
      <c r="C38" s="267"/>
      <c r="D38" s="267"/>
      <c r="E38" s="267"/>
      <c r="F38" s="267"/>
      <c r="G38" s="267"/>
      <c r="H38" s="267"/>
      <c r="I38" s="267"/>
      <c r="J38" s="267"/>
      <c r="K38" s="267"/>
      <c r="L38" s="267"/>
      <c r="M38" s="267"/>
      <c r="N38" s="267"/>
      <c r="O38" s="267"/>
      <c r="P38" s="267"/>
      <c r="Q38" s="267"/>
      <c r="R38" s="267"/>
      <c r="S38" s="267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180</v>
      </c>
      <c r="O40" s="14">
        <v>2021</v>
      </c>
      <c r="P40" s="14" t="s">
        <v>180</v>
      </c>
      <c r="Q40" s="14" t="s">
        <v>181</v>
      </c>
      <c r="R40" s="14" t="s">
        <v>182</v>
      </c>
      <c r="S40" s="14" t="s">
        <v>183</v>
      </c>
      <c r="T40" s="87"/>
      <c r="AE40" s="1"/>
    </row>
    <row r="41" spans="2:31" s="4" customFormat="1" ht="18.75" hidden="1" x14ac:dyDescent="0.3">
      <c r="B41" s="221" t="s">
        <v>167</v>
      </c>
      <c r="C41" s="222"/>
      <c r="D41" s="222"/>
      <c r="E41" s="222"/>
      <c r="F41" s="222"/>
      <c r="G41" s="222"/>
      <c r="H41" s="222"/>
      <c r="I41" s="222"/>
      <c r="J41" s="222"/>
      <c r="K41" s="222">
        <v>1824653</v>
      </c>
      <c r="L41" s="222"/>
      <c r="M41" s="222"/>
      <c r="N41" s="223"/>
      <c r="O41" s="222">
        <v>2354005</v>
      </c>
      <c r="P41" s="223"/>
      <c r="Q41" s="223">
        <v>1</v>
      </c>
      <c r="R41" s="223">
        <v>0.2901110512519367</v>
      </c>
      <c r="S41" s="222">
        <v>529352</v>
      </c>
      <c r="T41" s="234"/>
      <c r="AE41" s="1"/>
    </row>
    <row r="42" spans="2:31" ht="18.75" hidden="1" x14ac:dyDescent="0.3">
      <c r="B42" s="221" t="s">
        <v>168</v>
      </c>
      <c r="C42" s="222"/>
      <c r="D42" s="222"/>
      <c r="E42" s="222"/>
      <c r="F42" s="222"/>
      <c r="G42" s="222"/>
      <c r="H42" s="222"/>
      <c r="I42" s="222"/>
      <c r="J42" s="222"/>
      <c r="K42" s="222">
        <v>603938</v>
      </c>
      <c r="L42" s="222"/>
      <c r="M42" s="222"/>
      <c r="N42" s="223">
        <v>1</v>
      </c>
      <c r="O42" s="222">
        <v>936181</v>
      </c>
      <c r="P42" s="223">
        <v>1</v>
      </c>
      <c r="Q42" s="223">
        <v>0.39769711619134201</v>
      </c>
      <c r="R42" s="223">
        <v>0.55012766211101138</v>
      </c>
      <c r="S42" s="222">
        <v>332243</v>
      </c>
      <c r="T42" s="234"/>
      <c r="AE42" s="1" t="s">
        <v>169</v>
      </c>
    </row>
    <row r="43" spans="2:31" ht="15.75" hidden="1" x14ac:dyDescent="0.25">
      <c r="B43" s="224" t="s">
        <v>100</v>
      </c>
      <c r="C43" s="225"/>
      <c r="D43" s="225"/>
      <c r="E43" s="225"/>
      <c r="F43" s="225"/>
      <c r="G43" s="225"/>
      <c r="H43" s="225"/>
      <c r="I43" s="225"/>
      <c r="J43" s="225"/>
      <c r="K43" s="225">
        <v>276550.36166633503</v>
      </c>
      <c r="L43" s="225"/>
      <c r="M43" s="225"/>
      <c r="N43" s="226">
        <v>0.45791184139155844</v>
      </c>
      <c r="O43" s="225">
        <v>430252.45635520399</v>
      </c>
      <c r="P43" s="226">
        <v>0.4595825554622493</v>
      </c>
      <c r="Q43" s="226">
        <v>0.18277465695918402</v>
      </c>
      <c r="R43" s="226">
        <v>0.55578337978930015</v>
      </c>
      <c r="S43" s="225">
        <v>153702.09468886897</v>
      </c>
      <c r="T43" s="235"/>
      <c r="AE43" s="1" t="s">
        <v>170</v>
      </c>
    </row>
    <row r="44" spans="2:31" s="4" customFormat="1" hidden="1" x14ac:dyDescent="0.25">
      <c r="B44" s="227" t="s">
        <v>103</v>
      </c>
      <c r="C44" s="228"/>
      <c r="D44" s="228"/>
      <c r="E44" s="228"/>
      <c r="F44" s="228"/>
      <c r="G44" s="228"/>
      <c r="H44" s="228"/>
      <c r="I44" s="228"/>
      <c r="J44" s="228"/>
      <c r="K44" s="228">
        <v>327387.63833385095</v>
      </c>
      <c r="L44" s="228"/>
      <c r="M44" s="228"/>
      <c r="N44" s="231">
        <v>0.54208815860874948</v>
      </c>
      <c r="O44" s="228">
        <v>505927.5436448183</v>
      </c>
      <c r="P44" s="231">
        <v>0.54041637636826456</v>
      </c>
      <c r="Q44" s="231">
        <v>0.21492203442423372</v>
      </c>
      <c r="R44" s="229">
        <v>0.54534711884540576</v>
      </c>
      <c r="S44" s="230">
        <v>178539.90531096736</v>
      </c>
      <c r="T44" s="237"/>
      <c r="AE44" s="1" t="s">
        <v>171</v>
      </c>
    </row>
    <row r="45" spans="2:31" s="4" customFormat="1" hidden="1" x14ac:dyDescent="0.25">
      <c r="B45" s="232" t="s">
        <v>172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173</v>
      </c>
    </row>
    <row r="46" spans="2:31" s="4" customFormat="1" hidden="1" x14ac:dyDescent="0.25">
      <c r="B46" s="232" t="s">
        <v>174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175</v>
      </c>
    </row>
    <row r="47" spans="2:31" s="4" customFormat="1" ht="7.5" hidden="1" customHeight="1" x14ac:dyDescent="0.25">
      <c r="B47" s="233"/>
      <c r="C47" s="233"/>
      <c r="D47" s="233"/>
      <c r="E47" s="233"/>
      <c r="F47" s="233"/>
      <c r="G47" s="233"/>
      <c r="H47" s="233"/>
      <c r="I47" s="233"/>
      <c r="J47" s="233"/>
      <c r="K47" s="233"/>
      <c r="L47" s="233"/>
      <c r="M47" s="233"/>
      <c r="N47" s="233"/>
      <c r="O47" s="233"/>
      <c r="P47" s="233"/>
      <c r="Q47" s="233"/>
      <c r="R47" s="233"/>
      <c r="S47" s="233"/>
      <c r="AE47" s="1" t="s">
        <v>176</v>
      </c>
    </row>
    <row r="48" spans="2:31" s="4" customFormat="1" hidden="1" x14ac:dyDescent="0.25">
      <c r="B48" s="266" t="s">
        <v>177</v>
      </c>
      <c r="C48" s="266"/>
      <c r="D48" s="266"/>
      <c r="E48" s="266"/>
      <c r="F48" s="266"/>
      <c r="G48" s="266"/>
      <c r="H48" s="266"/>
      <c r="I48" s="266"/>
      <c r="J48" s="266"/>
      <c r="K48" s="266"/>
      <c r="L48" s="266"/>
      <c r="M48" s="266"/>
      <c r="N48" s="266"/>
      <c r="O48" s="266"/>
      <c r="P48" s="266"/>
      <c r="Q48" s="266"/>
      <c r="R48" s="266"/>
      <c r="S48" s="266"/>
      <c r="T48" s="48"/>
      <c r="AE48" s="1" t="s">
        <v>178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194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39" t="str">
        <f>CONCATENATE("%/s total Tenerife ",RIGHT(F133,4))</f>
        <v>%/s total Tenerife 2022</v>
      </c>
      <c r="J133" s="182">
        <v>2023</v>
      </c>
      <c r="K133" s="239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1" t="s">
        <v>193</v>
      </c>
      <c r="C134" s="225">
        <v>22752</v>
      </c>
      <c r="D134" s="225">
        <v>8930</v>
      </c>
      <c r="E134" s="225">
        <v>21567</v>
      </c>
      <c r="F134" s="225">
        <v>23338</v>
      </c>
      <c r="G134" s="226">
        <f>F134/E134-1</f>
        <v>8.2116196040246781E-2</v>
      </c>
      <c r="H134" s="225">
        <f>F134-E134</f>
        <v>1771</v>
      </c>
      <c r="I134" s="226">
        <f>F134/F$134</f>
        <v>1</v>
      </c>
      <c r="J134" s="225">
        <v>31999</v>
      </c>
      <c r="K134" s="226">
        <f>J134/J$134</f>
        <v>1</v>
      </c>
      <c r="L134" s="226">
        <f>J134/F134-1</f>
        <v>0.37111149198731685</v>
      </c>
      <c r="M134" s="225">
        <f>J134-F134</f>
        <v>8661</v>
      </c>
      <c r="N134" s="226">
        <f>J134/D134-1</f>
        <v>2.5833146696528555</v>
      </c>
      <c r="O134" s="225">
        <f>J134-D134</f>
        <v>23069</v>
      </c>
      <c r="Q134" s="29"/>
      <c r="R134" s="79"/>
      <c r="Z134" s="1" t="s">
        <v>169</v>
      </c>
      <c r="AE134"/>
    </row>
    <row r="135" spans="1:31" s="4" customFormat="1" x14ac:dyDescent="0.25">
      <c r="B135" s="242" t="s">
        <v>186</v>
      </c>
      <c r="C135" s="243">
        <v>22237</v>
      </c>
      <c r="D135" s="243">
        <v>8814</v>
      </c>
      <c r="E135" s="243">
        <v>21207</v>
      </c>
      <c r="F135" s="243">
        <v>22920</v>
      </c>
      <c r="G135" s="247">
        <f>IFERROR(F135/E135-1,"-")</f>
        <v>8.0775215730654937E-2</v>
      </c>
      <c r="H135" s="243">
        <f t="shared" ref="H135:H138" si="14">F135-E135</f>
        <v>1713</v>
      </c>
      <c r="I135" s="245">
        <f>F135/F$134</f>
        <v>0.98208929642642895</v>
      </c>
      <c r="J135" s="243">
        <v>31464</v>
      </c>
      <c r="K135" s="244">
        <f t="shared" ref="K135:K138" si="15">J135/J$134</f>
        <v>0.9832807275227351</v>
      </c>
      <c r="L135" s="245">
        <f t="shared" ref="L135:L138" si="16">J135/F135-1</f>
        <v>0.37277486910994773</v>
      </c>
      <c r="M135" s="246">
        <f t="shared" ref="M135:M138" si="17">J135-F135</f>
        <v>8544</v>
      </c>
      <c r="N135" s="244">
        <f t="shared" ref="N135:N138" si="18">J135/D135-1</f>
        <v>2.5697753573859767</v>
      </c>
      <c r="O135" s="243">
        <f t="shared" ref="O135:O138" si="19">J135-D135</f>
        <v>22650</v>
      </c>
      <c r="Q135" s="29"/>
      <c r="R135" s="79"/>
      <c r="Z135" s="1" t="s">
        <v>171</v>
      </c>
    </row>
    <row r="136" spans="1:31" s="4" customFormat="1" x14ac:dyDescent="0.25">
      <c r="B136" s="97" t="s">
        <v>62</v>
      </c>
      <c r="C136" s="249">
        <v>1510</v>
      </c>
      <c r="D136" s="249">
        <v>0</v>
      </c>
      <c r="E136" s="249">
        <v>0</v>
      </c>
      <c r="F136" s="249">
        <v>0</v>
      </c>
      <c r="G136" s="253" t="str">
        <f t="shared" ref="G136:G138" si="20">IFERROR(F136/E136-1,"-")</f>
        <v>-</v>
      </c>
      <c r="H136" s="249">
        <f t="shared" si="14"/>
        <v>0</v>
      </c>
      <c r="I136" s="257">
        <f t="shared" ref="I136:I138" si="21">F136/F$134</f>
        <v>0</v>
      </c>
      <c r="J136" s="249">
        <v>0</v>
      </c>
      <c r="K136" s="255">
        <f t="shared" si="15"/>
        <v>0</v>
      </c>
      <c r="L136" s="257" t="e">
        <f t="shared" si="16"/>
        <v>#DIV/0!</v>
      </c>
      <c r="M136" s="256">
        <f t="shared" si="17"/>
        <v>0</v>
      </c>
      <c r="N136" s="255" t="e">
        <f t="shared" si="18"/>
        <v>#DIV/0!</v>
      </c>
      <c r="O136" s="249">
        <f t="shared" si="19"/>
        <v>0</v>
      </c>
      <c r="Q136" s="29"/>
      <c r="R136" s="79"/>
      <c r="Z136" s="1"/>
    </row>
    <row r="137" spans="1:31" s="4" customFormat="1" x14ac:dyDescent="0.25">
      <c r="B137" s="97" t="s">
        <v>61</v>
      </c>
      <c r="C137" s="249">
        <v>20727</v>
      </c>
      <c r="D137" s="249">
        <v>0</v>
      </c>
      <c r="E137" s="249">
        <v>0</v>
      </c>
      <c r="F137" s="249">
        <v>0</v>
      </c>
      <c r="G137" s="251" t="str">
        <f t="shared" si="20"/>
        <v>-</v>
      </c>
      <c r="H137" s="249">
        <f t="shared" si="14"/>
        <v>0</v>
      </c>
      <c r="I137" s="261">
        <f t="shared" si="21"/>
        <v>0</v>
      </c>
      <c r="J137" s="249">
        <v>0</v>
      </c>
      <c r="K137" s="255">
        <f t="shared" si="15"/>
        <v>0</v>
      </c>
      <c r="L137" s="257" t="e">
        <f t="shared" si="16"/>
        <v>#DIV/0!</v>
      </c>
      <c r="M137" s="256">
        <f t="shared" si="17"/>
        <v>0</v>
      </c>
      <c r="N137" s="255" t="e">
        <f t="shared" si="18"/>
        <v>#DIV/0!</v>
      </c>
      <c r="O137" s="249">
        <f t="shared" si="19"/>
        <v>0</v>
      </c>
      <c r="Q137" s="29"/>
      <c r="R137" s="79"/>
      <c r="Z137" s="1"/>
    </row>
    <row r="138" spans="1:31" s="4" customFormat="1" x14ac:dyDescent="0.25">
      <c r="B138" s="242" t="s">
        <v>187</v>
      </c>
      <c r="C138" s="243" t="e">
        <v>#REF!</v>
      </c>
      <c r="D138" s="243" t="e">
        <v>#REF!</v>
      </c>
      <c r="E138" s="243" t="e">
        <v>#REF!</v>
      </c>
      <c r="F138" s="243" t="e">
        <v>#REF!</v>
      </c>
      <c r="G138" s="247" t="str">
        <f t="shared" si="20"/>
        <v>-</v>
      </c>
      <c r="H138" s="243" t="e">
        <f t="shared" si="14"/>
        <v>#REF!</v>
      </c>
      <c r="I138" s="245" t="e">
        <f t="shared" si="21"/>
        <v>#REF!</v>
      </c>
      <c r="J138" s="243" t="e">
        <v>#REF!</v>
      </c>
      <c r="K138" s="244" t="e">
        <f t="shared" si="15"/>
        <v>#REF!</v>
      </c>
      <c r="L138" s="245" t="e">
        <f t="shared" si="16"/>
        <v>#REF!</v>
      </c>
      <c r="M138" s="246" t="e">
        <f t="shared" si="17"/>
        <v>#REF!</v>
      </c>
      <c r="N138" s="244" t="e">
        <f t="shared" si="18"/>
        <v>#REF!</v>
      </c>
      <c r="O138" s="243" t="e">
        <f t="shared" si="19"/>
        <v>#REF!</v>
      </c>
      <c r="Q138" s="29"/>
      <c r="R138" s="79"/>
      <c r="Z138" s="1"/>
    </row>
    <row r="139" spans="1:31" s="4" customFormat="1" ht="7.5" customHeight="1" x14ac:dyDescent="0.25">
      <c r="B139" s="233"/>
      <c r="C139" s="233"/>
      <c r="D139" s="233"/>
      <c r="E139" s="233"/>
      <c r="F139" s="233"/>
      <c r="G139" s="233"/>
      <c r="H139" s="233"/>
      <c r="I139" s="233"/>
      <c r="J139" s="233"/>
      <c r="K139" s="233"/>
      <c r="L139" s="233"/>
      <c r="M139" s="233"/>
      <c r="N139" s="233"/>
      <c r="O139" s="233"/>
      <c r="Z139" s="1" t="s">
        <v>176</v>
      </c>
    </row>
    <row r="140" spans="1:31" s="4" customFormat="1" ht="32.25" customHeight="1" x14ac:dyDescent="0.25">
      <c r="B140" s="308" t="s">
        <v>190</v>
      </c>
      <c r="C140" s="308"/>
      <c r="D140" s="308"/>
      <c r="E140" s="308"/>
      <c r="F140" s="308"/>
      <c r="G140" s="308"/>
      <c r="H140" s="308"/>
      <c r="I140" s="308"/>
      <c r="J140" s="308"/>
      <c r="K140" s="308"/>
      <c r="L140" s="308"/>
      <c r="M140" s="308"/>
      <c r="N140" s="308"/>
      <c r="O140" s="308"/>
      <c r="Z140" s="1" t="s">
        <v>178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2DEA5-69FA-4D01-A6B2-BF334A41F487}">
  <sheetPr>
    <tabColor theme="4" tint="0.39997558519241921"/>
  </sheetPr>
  <dimension ref="A1:AE149"/>
  <sheetViews>
    <sheetView showGridLines="0" zoomScaleNormal="100" workbookViewId="0">
      <selection activeCell="D16" sqref="D16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195</v>
      </c>
      <c r="G1" s="220"/>
      <c r="H1" s="220"/>
      <c r="I1" s="220"/>
      <c r="K1" s="220"/>
    </row>
    <row r="3" spans="1:31" s="4" customFormat="1" ht="25.5" customHeight="1" thickBot="1" x14ac:dyDescent="0.3">
      <c r="B3" s="62" t="s">
        <v>27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38" t="s">
        <v>256</v>
      </c>
      <c r="D5" s="238" t="s">
        <v>257</v>
      </c>
      <c r="E5" s="238" t="s">
        <v>263</v>
      </c>
      <c r="F5" s="239" t="str">
        <f>CONCATENATE("%/s total Tenerife ",RIGHT(E5,4))</f>
        <v>%/s total Tenerife 2021</v>
      </c>
      <c r="G5" s="238" t="s">
        <v>258</v>
      </c>
      <c r="H5" s="239" t="str">
        <f>CONCATENATE("var. ",RIGHT(G5,2),"/",RIGHT(E5,2))</f>
        <v>var. 22/21</v>
      </c>
      <c r="I5" s="239" t="str">
        <f>CONCATENATE("dif. ",RIGHT(G5,2),"/",RIGHT(E5,2))</f>
        <v>dif. 22/21</v>
      </c>
      <c r="J5" s="239" t="str">
        <f>CONCATENATE("%/s total Tenerife ",RIGHT(G5,4))</f>
        <v>%/s total Tenerife 2022</v>
      </c>
      <c r="K5" s="238" t="s">
        <v>259</v>
      </c>
      <c r="L5" s="239" t="str">
        <f>CONCATENATE("var. ",RIGHT(K5,2),"/",RIGHT(G5,2))</f>
        <v>var. 23/22</v>
      </c>
      <c r="M5" s="239" t="str">
        <f>CONCATENATE("dif. ",RIGHT(K5,2),"/",RIGHT(G5,2))</f>
        <v>dif. 23/22</v>
      </c>
      <c r="N5" s="239" t="str">
        <f>CONCATENATE("%/s total Tenerife ",RIGHT(K5,4))</f>
        <v>%/s total Tenerife 2023</v>
      </c>
      <c r="O5" s="238" t="s">
        <v>260</v>
      </c>
      <c r="P5" s="239" t="str">
        <f>CONCATENATE("var. ",RIGHT(O5,2),"/",RIGHT(K5,2))</f>
        <v>var. 24/23</v>
      </c>
      <c r="Q5" s="239" t="str">
        <f>CONCATENATE("dif. ",RIGHT(O5,2),"/",RIGHT(K5,2))</f>
        <v>dif. 24/23</v>
      </c>
      <c r="R5" s="239" t="str">
        <f>CONCATENATE("var. ",RIGHT(O5,2),"/",RIGHT(C5,2))</f>
        <v>var. 24/19</v>
      </c>
      <c r="S5" s="239" t="str">
        <f>CONCATENATE("dif. ",RIGHT(O5,2),"/",RIGHT(C5,2))</f>
        <v>dif. 24/19</v>
      </c>
      <c r="T5" s="239" t="str">
        <f>CONCATENATE("%/s total Tenerife ",RIGHT(O5,4))</f>
        <v>%/s total Tenerife 2024</v>
      </c>
      <c r="AE5" s="1"/>
    </row>
    <row r="6" spans="1:31" ht="18.75" x14ac:dyDescent="0.3">
      <c r="A6" s="4"/>
      <c r="B6" s="221" t="s">
        <v>196</v>
      </c>
      <c r="C6" s="240">
        <v>824041</v>
      </c>
      <c r="D6" s="240">
        <v>355635</v>
      </c>
      <c r="E6" s="240">
        <v>606515</v>
      </c>
      <c r="F6" s="241">
        <f>E6/$E$6</f>
        <v>1</v>
      </c>
      <c r="G6" s="240">
        <v>802083</v>
      </c>
      <c r="H6" s="241">
        <f>G6/E6-1</f>
        <v>0.32244544652646678</v>
      </c>
      <c r="I6" s="240">
        <f>G6-E6</f>
        <v>195568</v>
      </c>
      <c r="J6" s="241">
        <f>G6/$G$6</f>
        <v>1</v>
      </c>
      <c r="K6" s="240">
        <v>830806</v>
      </c>
      <c r="L6" s="241">
        <f>K6/G6-1</f>
        <v>3.5810508388782747E-2</v>
      </c>
      <c r="M6" s="240">
        <f>K6-G6</f>
        <v>28723</v>
      </c>
      <c r="N6" s="241">
        <f>K6/$K$6</f>
        <v>1</v>
      </c>
      <c r="O6" s="240">
        <v>834904</v>
      </c>
      <c r="P6" s="241">
        <f>O6/K6-1</f>
        <v>4.9325594663496286E-3</v>
      </c>
      <c r="Q6" s="240">
        <f>O6-K6</f>
        <v>4098</v>
      </c>
      <c r="R6" s="241">
        <f>IFERROR(O6/C6-1,"-")</f>
        <v>1.3182596497018917E-2</v>
      </c>
      <c r="S6" s="240">
        <f>O6-C6</f>
        <v>10863</v>
      </c>
      <c r="T6" s="241">
        <f>O6/$O$6</f>
        <v>1</v>
      </c>
      <c r="V6" s="29"/>
      <c r="W6" s="79"/>
      <c r="AE6" s="1" t="s">
        <v>169</v>
      </c>
    </row>
    <row r="7" spans="1:31" s="4" customFormat="1" x14ac:dyDescent="0.25">
      <c r="B7" s="232" t="s">
        <v>44</v>
      </c>
      <c r="C7" s="249">
        <v>183116</v>
      </c>
      <c r="D7" s="249">
        <v>76613</v>
      </c>
      <c r="E7" s="249">
        <v>207995</v>
      </c>
      <c r="F7" s="255">
        <f t="shared" ref="F7:F16" si="0">E7/$E$6</f>
        <v>0.34293463475759051</v>
      </c>
      <c r="G7" s="249">
        <v>171971</v>
      </c>
      <c r="H7" s="257">
        <f>G7/E7-1</f>
        <v>-0.17319647106901603</v>
      </c>
      <c r="I7" s="256">
        <f>G7-E7</f>
        <v>-36024</v>
      </c>
      <c r="J7" s="255">
        <f>G7/$G$6</f>
        <v>0.21440549170098355</v>
      </c>
      <c r="K7" s="249">
        <v>148781</v>
      </c>
      <c r="L7" s="257">
        <f>K7/G7-1</f>
        <v>-0.13484831744887216</v>
      </c>
      <c r="M7" s="256">
        <f>K7-G7</f>
        <v>-23190</v>
      </c>
      <c r="N7" s="255">
        <f>K7/$K$6</f>
        <v>0.17908031477866071</v>
      </c>
      <c r="O7" s="249">
        <v>132009</v>
      </c>
      <c r="P7" s="257">
        <f>O7/K7-1</f>
        <v>-0.11272944798058893</v>
      </c>
      <c r="Q7" s="256">
        <f>O7-K7</f>
        <v>-16772</v>
      </c>
      <c r="R7" s="257">
        <f t="shared" ref="R7:R16" si="1">IFERROR(O7/C7-1,"-")</f>
        <v>-0.2790963105353983</v>
      </c>
      <c r="S7" s="256">
        <f t="shared" ref="S7:S16" si="2">O7-C7</f>
        <v>-51107</v>
      </c>
      <c r="T7" s="255">
        <f>O7/$O$6</f>
        <v>0.15811278901526404</v>
      </c>
      <c r="V7" s="29"/>
      <c r="W7" s="79"/>
      <c r="AE7" s="1" t="s">
        <v>171</v>
      </c>
    </row>
    <row r="8" spans="1:31" s="4" customFormat="1" x14ac:dyDescent="0.25">
      <c r="B8" s="232" t="s">
        <v>45</v>
      </c>
      <c r="C8" s="249">
        <v>101088</v>
      </c>
      <c r="D8" s="249">
        <v>34195</v>
      </c>
      <c r="E8" s="249">
        <v>62289</v>
      </c>
      <c r="F8" s="255">
        <f t="shared" si="0"/>
        <v>0.10269985078687255</v>
      </c>
      <c r="G8" s="249">
        <v>100475</v>
      </c>
      <c r="H8" s="257">
        <f t="shared" ref="H8:H16" si="3">G8/E8-1</f>
        <v>0.61304564208768797</v>
      </c>
      <c r="I8" s="256">
        <f t="shared" ref="I8:I16" si="4">G8-E8</f>
        <v>38186</v>
      </c>
      <c r="J8" s="255">
        <f t="shared" ref="J8:J16" si="5">G8/$G$6</f>
        <v>0.12526758452678838</v>
      </c>
      <c r="K8" s="249">
        <v>94395</v>
      </c>
      <c r="L8" s="257">
        <f t="shared" ref="L8:L16" si="6">K8/G8-1</f>
        <v>-6.0512565314754907E-2</v>
      </c>
      <c r="M8" s="256">
        <f t="shared" ref="M8:M16" si="7">K8-G8</f>
        <v>-6080</v>
      </c>
      <c r="N8" s="255">
        <f t="shared" ref="N8:N16" si="8">K8/$K$6</f>
        <v>0.11361858243681437</v>
      </c>
      <c r="O8" s="249">
        <v>91109</v>
      </c>
      <c r="P8" s="257">
        <f t="shared" ref="P8:P16" si="9">O8/K8-1</f>
        <v>-3.4811165845648584E-2</v>
      </c>
      <c r="Q8" s="256">
        <f t="shared" ref="Q8:Q16" si="10">O8-K8</f>
        <v>-3286</v>
      </c>
      <c r="R8" s="257">
        <f t="shared" si="1"/>
        <v>-9.8715970243748008E-2</v>
      </c>
      <c r="S8" s="256">
        <f t="shared" si="2"/>
        <v>-9979</v>
      </c>
      <c r="T8" s="255">
        <f t="shared" ref="T8:T16" si="11">O8/$O$6</f>
        <v>0.10912512097199199</v>
      </c>
      <c r="V8" s="29"/>
      <c r="W8" s="79"/>
      <c r="AE8" s="1"/>
    </row>
    <row r="9" spans="1:31" s="4" customFormat="1" x14ac:dyDescent="0.25">
      <c r="B9" s="232" t="s">
        <v>46</v>
      </c>
      <c r="C9" s="249">
        <v>8490</v>
      </c>
      <c r="D9" s="249">
        <v>2129</v>
      </c>
      <c r="E9" s="249">
        <v>3943</v>
      </c>
      <c r="F9" s="250">
        <f t="shared" si="0"/>
        <v>6.5010758184051503E-3</v>
      </c>
      <c r="G9" s="249">
        <v>4228</v>
      </c>
      <c r="H9" s="261">
        <f t="shared" si="3"/>
        <v>7.2279989855440041E-2</v>
      </c>
      <c r="I9" s="252">
        <f t="shared" si="4"/>
        <v>285</v>
      </c>
      <c r="J9" s="250">
        <f t="shared" si="5"/>
        <v>5.2712749179324335E-3</v>
      </c>
      <c r="K9" s="249">
        <v>16405</v>
      </c>
      <c r="L9" s="257">
        <f t="shared" si="6"/>
        <v>2.8800851466414379</v>
      </c>
      <c r="M9" s="256">
        <f t="shared" si="7"/>
        <v>12177</v>
      </c>
      <c r="N9" s="255">
        <f t="shared" si="8"/>
        <v>1.9745885321001532E-2</v>
      </c>
      <c r="O9" s="249">
        <v>8742</v>
      </c>
      <c r="P9" s="257">
        <f t="shared" si="9"/>
        <v>-0.46711368485217919</v>
      </c>
      <c r="Q9" s="256">
        <f t="shared" si="10"/>
        <v>-7663</v>
      </c>
      <c r="R9" s="257">
        <f t="shared" si="1"/>
        <v>2.9681978798586472E-2</v>
      </c>
      <c r="S9" s="256">
        <f t="shared" si="2"/>
        <v>252</v>
      </c>
      <c r="T9" s="255">
        <f t="shared" si="11"/>
        <v>1.0470664890813794E-2</v>
      </c>
      <c r="V9" s="29"/>
      <c r="W9" s="79"/>
      <c r="AE9" s="1"/>
    </row>
    <row r="10" spans="1:31" s="4" customFormat="1" x14ac:dyDescent="0.25">
      <c r="B10" s="232" t="s">
        <v>48</v>
      </c>
      <c r="C10" s="249">
        <v>280056</v>
      </c>
      <c r="D10" s="249">
        <v>75068</v>
      </c>
      <c r="E10" s="249">
        <v>127023</v>
      </c>
      <c r="F10" s="255">
        <f t="shared" si="0"/>
        <v>0.20943092916086165</v>
      </c>
      <c r="G10" s="249">
        <v>267342</v>
      </c>
      <c r="H10" s="257">
        <f t="shared" si="3"/>
        <v>1.1046739566850099</v>
      </c>
      <c r="I10" s="256">
        <f t="shared" si="4"/>
        <v>140319</v>
      </c>
      <c r="J10" s="255">
        <f t="shared" si="5"/>
        <v>0.33330964501180055</v>
      </c>
      <c r="K10" s="249">
        <v>277292</v>
      </c>
      <c r="L10" s="257">
        <f t="shared" si="6"/>
        <v>3.7218244795056421E-2</v>
      </c>
      <c r="M10" s="256">
        <f t="shared" si="7"/>
        <v>9950</v>
      </c>
      <c r="N10" s="255">
        <f t="shared" si="8"/>
        <v>0.33376263532039968</v>
      </c>
      <c r="O10" s="249">
        <v>305825</v>
      </c>
      <c r="P10" s="257">
        <f t="shared" si="9"/>
        <v>0.10289874933283327</v>
      </c>
      <c r="Q10" s="256">
        <f t="shared" si="10"/>
        <v>28533</v>
      </c>
      <c r="R10" s="257">
        <f t="shared" si="1"/>
        <v>9.2013740109121001E-2</v>
      </c>
      <c r="S10" s="256">
        <f t="shared" si="2"/>
        <v>25769</v>
      </c>
      <c r="T10" s="255">
        <f>O10/$O$6</f>
        <v>0.36629959851671567</v>
      </c>
      <c r="V10" s="29"/>
      <c r="W10" s="79"/>
      <c r="AE10" s="1"/>
    </row>
    <row r="11" spans="1:31" s="4" customFormat="1" x14ac:dyDescent="0.25">
      <c r="B11" s="232" t="s">
        <v>50</v>
      </c>
      <c r="C11" s="249">
        <v>23748</v>
      </c>
      <c r="D11" s="249">
        <v>24373</v>
      </c>
      <c r="E11" s="249">
        <v>37856</v>
      </c>
      <c r="F11" s="250">
        <f t="shared" si="0"/>
        <v>6.2415603900975246E-2</v>
      </c>
      <c r="G11" s="249">
        <v>37846</v>
      </c>
      <c r="H11" s="261">
        <f t="shared" si="3"/>
        <v>-2.6415891800501967E-4</v>
      </c>
      <c r="I11" s="252">
        <f t="shared" si="4"/>
        <v>-10</v>
      </c>
      <c r="J11" s="250">
        <f t="shared" si="5"/>
        <v>4.7184642985825656E-2</v>
      </c>
      <c r="K11" s="249">
        <v>43389</v>
      </c>
      <c r="L11" s="257">
        <f t="shared" si="6"/>
        <v>0.14646197748771339</v>
      </c>
      <c r="M11" s="256">
        <f t="shared" si="7"/>
        <v>5543</v>
      </c>
      <c r="N11" s="255">
        <f t="shared" si="8"/>
        <v>5.2225188551840024E-2</v>
      </c>
      <c r="O11" s="249">
        <v>40492</v>
      </c>
      <c r="P11" s="257">
        <f t="shared" si="9"/>
        <v>-6.6768074857682769E-2</v>
      </c>
      <c r="Q11" s="256">
        <f t="shared" si="10"/>
        <v>-2897</v>
      </c>
      <c r="R11" s="257">
        <f t="shared" si="1"/>
        <v>0.7050699006232104</v>
      </c>
      <c r="S11" s="256">
        <f t="shared" si="2"/>
        <v>16744</v>
      </c>
      <c r="T11" s="255">
        <f t="shared" si="11"/>
        <v>4.8498989105334268E-2</v>
      </c>
      <c r="V11" s="29"/>
      <c r="W11" s="79"/>
      <c r="AE11" s="1"/>
    </row>
    <row r="12" spans="1:31" s="4" customFormat="1" x14ac:dyDescent="0.25">
      <c r="B12" s="232" t="s">
        <v>51</v>
      </c>
      <c r="C12" s="249">
        <v>87514</v>
      </c>
      <c r="D12" s="249">
        <v>36330</v>
      </c>
      <c r="E12" s="249">
        <v>68840</v>
      </c>
      <c r="F12" s="255">
        <f t="shared" si="0"/>
        <v>0.11350090269820202</v>
      </c>
      <c r="G12" s="249">
        <v>97242</v>
      </c>
      <c r="H12" s="257">
        <f t="shared" si="3"/>
        <v>0.41257989540964557</v>
      </c>
      <c r="I12" s="256">
        <f t="shared" si="4"/>
        <v>28402</v>
      </c>
      <c r="J12" s="255">
        <f t="shared" si="5"/>
        <v>0.1212368296049162</v>
      </c>
      <c r="K12" s="249">
        <v>108324</v>
      </c>
      <c r="L12" s="257">
        <f t="shared" si="6"/>
        <v>0.11396310236317642</v>
      </c>
      <c r="M12" s="256">
        <f t="shared" si="7"/>
        <v>11082</v>
      </c>
      <c r="N12" s="255">
        <f t="shared" si="8"/>
        <v>0.13038422929059251</v>
      </c>
      <c r="O12" s="249">
        <v>115851</v>
      </c>
      <c r="P12" s="257">
        <f t="shared" si="9"/>
        <v>6.9485986484989493E-2</v>
      </c>
      <c r="Q12" s="256">
        <f t="shared" si="10"/>
        <v>7527</v>
      </c>
      <c r="R12" s="257">
        <f t="shared" si="1"/>
        <v>0.32379962063212742</v>
      </c>
      <c r="S12" s="256">
        <f t="shared" si="2"/>
        <v>28337</v>
      </c>
      <c r="T12" s="255">
        <f t="shared" si="11"/>
        <v>0.13875966578193422</v>
      </c>
      <c r="V12" s="29"/>
      <c r="W12" s="79"/>
      <c r="AE12" s="1"/>
    </row>
    <row r="13" spans="1:31" s="4" customFormat="1" x14ac:dyDescent="0.25">
      <c r="B13" s="232" t="s">
        <v>49</v>
      </c>
      <c r="C13" s="249">
        <v>26258</v>
      </c>
      <c r="D13" s="249">
        <v>11031</v>
      </c>
      <c r="E13" s="249">
        <v>13958</v>
      </c>
      <c r="F13" s="250">
        <f t="shared" si="0"/>
        <v>2.3013445669109584E-2</v>
      </c>
      <c r="G13" s="249">
        <v>24786</v>
      </c>
      <c r="H13" s="261">
        <f t="shared" si="3"/>
        <v>0.77575583894540756</v>
      </c>
      <c r="I13" s="252">
        <f t="shared" si="4"/>
        <v>10828</v>
      </c>
      <c r="J13" s="250">
        <f t="shared" si="5"/>
        <v>3.0902038816431717E-2</v>
      </c>
      <c r="K13" s="249">
        <v>29860</v>
      </c>
      <c r="L13" s="257">
        <f t="shared" si="6"/>
        <v>0.20471233760994112</v>
      </c>
      <c r="M13" s="256">
        <f t="shared" si="7"/>
        <v>5074</v>
      </c>
      <c r="N13" s="255">
        <f t="shared" si="8"/>
        <v>3.594100187047277E-2</v>
      </c>
      <c r="O13" s="249">
        <v>26153</v>
      </c>
      <c r="P13" s="257">
        <f t="shared" si="9"/>
        <v>-0.12414601473543196</v>
      </c>
      <c r="Q13" s="256">
        <f t="shared" si="10"/>
        <v>-3707</v>
      </c>
      <c r="R13" s="257">
        <f t="shared" si="1"/>
        <v>-3.9987813237870595E-3</v>
      </c>
      <c r="S13" s="256">
        <f t="shared" si="2"/>
        <v>-105</v>
      </c>
      <c r="T13" s="255">
        <f t="shared" si="11"/>
        <v>3.1324559470310362E-2</v>
      </c>
      <c r="V13" s="29"/>
      <c r="W13" s="79"/>
      <c r="AE13" s="1"/>
    </row>
    <row r="14" spans="1:31" s="4" customFormat="1" x14ac:dyDescent="0.25">
      <c r="B14" s="232" t="s">
        <v>52</v>
      </c>
      <c r="C14" s="249">
        <v>37574</v>
      </c>
      <c r="D14" s="249">
        <v>14652</v>
      </c>
      <c r="E14" s="249">
        <v>37616</v>
      </c>
      <c r="F14" s="255">
        <f t="shared" si="0"/>
        <v>6.2019900579540488E-2</v>
      </c>
      <c r="G14" s="249">
        <v>24500</v>
      </c>
      <c r="H14" s="257">
        <f t="shared" si="3"/>
        <v>-0.34868141216503612</v>
      </c>
      <c r="I14" s="256">
        <f t="shared" si="4"/>
        <v>-13116</v>
      </c>
      <c r="J14" s="255">
        <f t="shared" si="5"/>
        <v>3.0545467239674697E-2</v>
      </c>
      <c r="K14" s="249">
        <v>26474</v>
      </c>
      <c r="L14" s="257">
        <f t="shared" si="6"/>
        <v>8.0571428571428516E-2</v>
      </c>
      <c r="M14" s="256">
        <f t="shared" si="7"/>
        <v>1974</v>
      </c>
      <c r="N14" s="255">
        <f t="shared" si="8"/>
        <v>3.1865441511014607E-2</v>
      </c>
      <c r="O14" s="249">
        <v>22996</v>
      </c>
      <c r="P14" s="257">
        <f t="shared" si="9"/>
        <v>-0.13137417843922339</v>
      </c>
      <c r="Q14" s="256">
        <f t="shared" si="10"/>
        <v>-3478</v>
      </c>
      <c r="R14" s="257">
        <f t="shared" si="1"/>
        <v>-0.38798105072656619</v>
      </c>
      <c r="S14" s="256">
        <f t="shared" si="2"/>
        <v>-14578</v>
      </c>
      <c r="T14" s="255">
        <f t="shared" si="11"/>
        <v>2.7543286413767333E-2</v>
      </c>
      <c r="V14" s="29"/>
      <c r="W14" s="79"/>
      <c r="AE14" s="1"/>
    </row>
    <row r="15" spans="1:31" s="4" customFormat="1" x14ac:dyDescent="0.25">
      <c r="B15" s="232" t="s">
        <v>47</v>
      </c>
      <c r="C15" s="249">
        <v>33892</v>
      </c>
      <c r="D15" s="249">
        <v>16922</v>
      </c>
      <c r="E15" s="249">
        <v>19322</v>
      </c>
      <c r="F15" s="250">
        <f t="shared" si="0"/>
        <v>3.1857414903176347E-2</v>
      </c>
      <c r="G15" s="249">
        <v>29432</v>
      </c>
      <c r="H15" s="261">
        <f t="shared" si="3"/>
        <v>0.52323776006624567</v>
      </c>
      <c r="I15" s="252">
        <f t="shared" si="4"/>
        <v>10110</v>
      </c>
      <c r="J15" s="250">
        <f t="shared" si="5"/>
        <v>3.6694456808085946E-2</v>
      </c>
      <c r="K15" s="249">
        <v>39183</v>
      </c>
      <c r="L15" s="257">
        <f t="shared" si="6"/>
        <v>0.33130606142973629</v>
      </c>
      <c r="M15" s="256">
        <f t="shared" si="7"/>
        <v>9751</v>
      </c>
      <c r="N15" s="255">
        <f t="shared" si="8"/>
        <v>4.7162634838939538E-2</v>
      </c>
      <c r="O15" s="249">
        <v>48762</v>
      </c>
      <c r="P15" s="257">
        <f t="shared" si="9"/>
        <v>0.24446826429829271</v>
      </c>
      <c r="Q15" s="256">
        <f t="shared" si="10"/>
        <v>9579</v>
      </c>
      <c r="R15" s="257">
        <f t="shared" si="1"/>
        <v>0.43874660686887768</v>
      </c>
      <c r="S15" s="256">
        <f t="shared" si="2"/>
        <v>14870</v>
      </c>
      <c r="T15" s="255">
        <f t="shared" si="11"/>
        <v>5.8404319538533769E-2</v>
      </c>
      <c r="V15" s="29"/>
      <c r="W15" s="79"/>
      <c r="AE15" s="1"/>
    </row>
    <row r="16" spans="1:31" s="4" customFormat="1" x14ac:dyDescent="0.25">
      <c r="B16" s="232" t="s">
        <v>197</v>
      </c>
      <c r="C16" s="249">
        <f>C6-SUM(C7:C15)</f>
        <v>42305</v>
      </c>
      <c r="D16" s="249">
        <f>D6-SUM(D7:D15)</f>
        <v>64322</v>
      </c>
      <c r="E16" s="249">
        <f>E6-SUM(E7:E15)</f>
        <v>27673</v>
      </c>
      <c r="F16" s="255">
        <f t="shared" si="0"/>
        <v>4.5626241725266484E-2</v>
      </c>
      <c r="G16" s="249">
        <f>G6-SUM(G7:G15)</f>
        <v>44261</v>
      </c>
      <c r="H16" s="257">
        <f t="shared" si="3"/>
        <v>0.59942904636288086</v>
      </c>
      <c r="I16" s="256">
        <f t="shared" si="4"/>
        <v>16588</v>
      </c>
      <c r="J16" s="255">
        <f t="shared" si="5"/>
        <v>5.5182568387560887E-2</v>
      </c>
      <c r="K16" s="249">
        <f>K6-SUM(K7:K15)</f>
        <v>46703</v>
      </c>
      <c r="L16" s="257">
        <f t="shared" si="6"/>
        <v>5.5172725424188274E-2</v>
      </c>
      <c r="M16" s="256">
        <f t="shared" si="7"/>
        <v>2442</v>
      </c>
      <c r="N16" s="255">
        <f t="shared" si="8"/>
        <v>5.6214086080264222E-2</v>
      </c>
      <c r="O16" s="249">
        <f>O6-SUM(O7:O15)</f>
        <v>42965</v>
      </c>
      <c r="P16" s="257">
        <f t="shared" si="9"/>
        <v>-8.003768494529262E-2</v>
      </c>
      <c r="Q16" s="256">
        <f t="shared" si="10"/>
        <v>-3738</v>
      </c>
      <c r="R16" s="257">
        <f t="shared" si="1"/>
        <v>1.5600992790450352E-2</v>
      </c>
      <c r="S16" s="256">
        <f t="shared" si="2"/>
        <v>660</v>
      </c>
      <c r="T16" s="255">
        <f t="shared" si="11"/>
        <v>5.1461006295334552E-2</v>
      </c>
      <c r="V16" s="29"/>
      <c r="W16" s="79"/>
      <c r="AE16" s="1"/>
    </row>
    <row r="17" spans="2:31" s="4" customFormat="1" ht="7.5" customHeight="1" x14ac:dyDescent="0.25">
      <c r="B17" s="233"/>
      <c r="C17" s="233"/>
      <c r="D17" s="233"/>
      <c r="E17" s="233"/>
      <c r="F17" s="233"/>
      <c r="G17" s="233"/>
      <c r="H17" s="233"/>
      <c r="I17" s="233"/>
      <c r="J17" s="233"/>
      <c r="K17" s="233"/>
      <c r="L17" s="233"/>
      <c r="M17" s="233"/>
      <c r="N17" s="233"/>
      <c r="O17" s="233"/>
      <c r="P17" s="233"/>
      <c r="Q17" s="233"/>
      <c r="R17" s="233"/>
      <c r="S17" s="233"/>
      <c r="T17" s="233"/>
      <c r="AE17" s="1" t="s">
        <v>176</v>
      </c>
    </row>
    <row r="18" spans="2:31" s="4" customFormat="1" x14ac:dyDescent="0.25">
      <c r="B18" s="125" t="s">
        <v>177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178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7" t="s">
        <v>179</v>
      </c>
      <c r="C42" s="267"/>
      <c r="D42" s="267"/>
      <c r="E42" s="267"/>
      <c r="F42" s="267"/>
      <c r="G42" s="267"/>
      <c r="H42" s="267"/>
      <c r="I42" s="267"/>
      <c r="J42" s="267"/>
      <c r="K42" s="267"/>
      <c r="L42" s="267"/>
      <c r="M42" s="267"/>
      <c r="N42" s="267"/>
      <c r="O42" s="267"/>
      <c r="P42" s="267"/>
      <c r="Q42" s="267"/>
      <c r="R42" s="267"/>
      <c r="S42" s="267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180</v>
      </c>
      <c r="O44" s="14">
        <v>2021</v>
      </c>
      <c r="P44" s="14" t="s">
        <v>180</v>
      </c>
      <c r="Q44" s="14" t="s">
        <v>181</v>
      </c>
      <c r="R44" s="14" t="s">
        <v>182</v>
      </c>
      <c r="S44" s="14" t="s">
        <v>183</v>
      </c>
      <c r="T44" s="87"/>
      <c r="AE44" s="1"/>
    </row>
    <row r="45" spans="2:31" s="4" customFormat="1" ht="18.75" hidden="1" x14ac:dyDescent="0.3">
      <c r="B45" s="221" t="s">
        <v>167</v>
      </c>
      <c r="C45" s="222"/>
      <c r="D45" s="222"/>
      <c r="E45" s="222"/>
      <c r="F45" s="222"/>
      <c r="G45" s="222"/>
      <c r="H45" s="222"/>
      <c r="I45" s="222"/>
      <c r="J45" s="222"/>
      <c r="K45" s="222">
        <v>1824653</v>
      </c>
      <c r="L45" s="222"/>
      <c r="M45" s="222"/>
      <c r="N45" s="223"/>
      <c r="O45" s="222">
        <v>2354005</v>
      </c>
      <c r="P45" s="223"/>
      <c r="Q45" s="223">
        <v>1</v>
      </c>
      <c r="R45" s="223">
        <v>0.2901110512519367</v>
      </c>
      <c r="S45" s="222">
        <v>529352</v>
      </c>
      <c r="T45" s="234"/>
      <c r="AE45" s="1"/>
    </row>
    <row r="46" spans="2:31" ht="18.75" hidden="1" x14ac:dyDescent="0.3">
      <c r="B46" s="221" t="s">
        <v>168</v>
      </c>
      <c r="C46" s="222"/>
      <c r="D46" s="222"/>
      <c r="E46" s="222"/>
      <c r="F46" s="222"/>
      <c r="G46" s="222"/>
      <c r="H46" s="222"/>
      <c r="I46" s="222"/>
      <c r="J46" s="222"/>
      <c r="K46" s="222">
        <v>603938</v>
      </c>
      <c r="L46" s="222"/>
      <c r="M46" s="222"/>
      <c r="N46" s="223">
        <v>1</v>
      </c>
      <c r="O46" s="222">
        <v>936181</v>
      </c>
      <c r="P46" s="223">
        <v>1</v>
      </c>
      <c r="Q46" s="223">
        <v>0.39769711619134201</v>
      </c>
      <c r="R46" s="223">
        <v>0.55012766211101138</v>
      </c>
      <c r="S46" s="222">
        <v>332243</v>
      </c>
      <c r="T46" s="234"/>
      <c r="AE46" s="1" t="s">
        <v>169</v>
      </c>
    </row>
    <row r="47" spans="2:31" ht="15.75" hidden="1" x14ac:dyDescent="0.25">
      <c r="B47" s="224" t="s">
        <v>100</v>
      </c>
      <c r="C47" s="225"/>
      <c r="D47" s="225"/>
      <c r="E47" s="225"/>
      <c r="F47" s="225"/>
      <c r="G47" s="225"/>
      <c r="H47" s="225"/>
      <c r="I47" s="225"/>
      <c r="J47" s="225"/>
      <c r="K47" s="225">
        <v>276550.36166633503</v>
      </c>
      <c r="L47" s="225"/>
      <c r="M47" s="225"/>
      <c r="N47" s="226">
        <v>0.45791184139155844</v>
      </c>
      <c r="O47" s="225">
        <v>430252.45635520399</v>
      </c>
      <c r="P47" s="226">
        <v>0.4595825554622493</v>
      </c>
      <c r="Q47" s="226">
        <v>0.18277465695918402</v>
      </c>
      <c r="R47" s="226">
        <v>0.55578337978930015</v>
      </c>
      <c r="S47" s="225">
        <v>153702.09468886897</v>
      </c>
      <c r="T47" s="235"/>
      <c r="AE47" s="1" t="s">
        <v>170</v>
      </c>
    </row>
    <row r="48" spans="2:31" s="4" customFormat="1" hidden="1" x14ac:dyDescent="0.25">
      <c r="B48" s="227" t="s">
        <v>103</v>
      </c>
      <c r="C48" s="228"/>
      <c r="D48" s="228"/>
      <c r="E48" s="228"/>
      <c r="F48" s="228"/>
      <c r="G48" s="228"/>
      <c r="H48" s="228"/>
      <c r="I48" s="228"/>
      <c r="J48" s="228"/>
      <c r="K48" s="228">
        <v>327387.63833385095</v>
      </c>
      <c r="L48" s="228"/>
      <c r="M48" s="228"/>
      <c r="N48" s="231">
        <v>0.54208815860874948</v>
      </c>
      <c r="O48" s="228">
        <v>505927.5436448183</v>
      </c>
      <c r="P48" s="231">
        <v>0.54041637636826456</v>
      </c>
      <c r="Q48" s="231">
        <v>0.21492203442423372</v>
      </c>
      <c r="R48" s="229">
        <v>0.54534711884540576</v>
      </c>
      <c r="S48" s="230">
        <v>178539.90531096736</v>
      </c>
      <c r="T48" s="237"/>
      <c r="AE48" s="1" t="s">
        <v>171</v>
      </c>
    </row>
    <row r="49" spans="2:31" s="4" customFormat="1" hidden="1" x14ac:dyDescent="0.25">
      <c r="B49" s="232" t="s">
        <v>172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173</v>
      </c>
    </row>
    <row r="50" spans="2:31" s="4" customFormat="1" hidden="1" x14ac:dyDescent="0.25">
      <c r="B50" s="232" t="s">
        <v>174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175</v>
      </c>
    </row>
    <row r="51" spans="2:31" s="4" customFormat="1" ht="7.5" hidden="1" customHeight="1" x14ac:dyDescent="0.25">
      <c r="B51" s="233"/>
      <c r="C51" s="233"/>
      <c r="D51" s="233"/>
      <c r="E51" s="233"/>
      <c r="F51" s="233"/>
      <c r="G51" s="233"/>
      <c r="H51" s="233"/>
      <c r="I51" s="233"/>
      <c r="J51" s="233"/>
      <c r="K51" s="233"/>
      <c r="L51" s="233"/>
      <c r="M51" s="233"/>
      <c r="N51" s="233"/>
      <c r="O51" s="233"/>
      <c r="P51" s="233"/>
      <c r="Q51" s="233"/>
      <c r="R51" s="233"/>
      <c r="S51" s="233"/>
      <c r="AE51" s="1" t="s">
        <v>176</v>
      </c>
    </row>
    <row r="52" spans="2:31" s="4" customFormat="1" hidden="1" x14ac:dyDescent="0.25">
      <c r="B52" s="266" t="s">
        <v>177</v>
      </c>
      <c r="C52" s="266"/>
      <c r="D52" s="266"/>
      <c r="E52" s="266"/>
      <c r="F52" s="266"/>
      <c r="G52" s="266"/>
      <c r="H52" s="266"/>
      <c r="I52" s="266"/>
      <c r="J52" s="266"/>
      <c r="K52" s="266"/>
      <c r="L52" s="266"/>
      <c r="M52" s="266"/>
      <c r="N52" s="266"/>
      <c r="O52" s="266"/>
      <c r="P52" s="266"/>
      <c r="Q52" s="266"/>
      <c r="R52" s="266"/>
      <c r="S52" s="266"/>
      <c r="T52" s="48"/>
      <c r="AE52" s="1" t="s">
        <v>178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27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1" t="s">
        <v>196</v>
      </c>
      <c r="C136" s="225">
        <v>1047557</v>
      </c>
      <c r="D136" s="225">
        <v>456683</v>
      </c>
      <c r="E136" s="225">
        <v>800301</v>
      </c>
      <c r="F136" s="225">
        <v>1016781</v>
      </c>
      <c r="G136" s="226">
        <f>F136/E136-1</f>
        <v>0.27049822504282761</v>
      </c>
      <c r="H136" s="225">
        <f>F136-E136</f>
        <v>216480</v>
      </c>
      <c r="I136" s="226">
        <f>F136/F$136</f>
        <v>1</v>
      </c>
      <c r="J136" s="225">
        <v>1041269</v>
      </c>
      <c r="K136" s="226">
        <f>H136/H$136</f>
        <v>1</v>
      </c>
      <c r="L136" s="226">
        <f>J136/F136-1</f>
        <v>2.4083848931087504E-2</v>
      </c>
      <c r="M136" s="225">
        <f>J136-F136</f>
        <v>24488</v>
      </c>
      <c r="N136" s="226">
        <f>J136/C136-1</f>
        <v>-6.0025373320974351E-3</v>
      </c>
      <c r="O136" s="225">
        <f>J136-C136</f>
        <v>-6288</v>
      </c>
      <c r="Q136" s="29"/>
      <c r="R136" s="79"/>
      <c r="Z136" s="1" t="s">
        <v>169</v>
      </c>
      <c r="AE136"/>
    </row>
    <row r="137" spans="1:31" s="4" customFormat="1" x14ac:dyDescent="0.25">
      <c r="B137" s="232" t="s">
        <v>44</v>
      </c>
      <c r="C137" s="249">
        <v>222987</v>
      </c>
      <c r="D137" s="249">
        <v>117997</v>
      </c>
      <c r="E137" s="249">
        <v>247584</v>
      </c>
      <c r="F137" s="249">
        <v>207208</v>
      </c>
      <c r="G137" s="255">
        <f t="shared" ref="G137:G146" si="12">F137/E137-1</f>
        <v>-0.16308000516996257</v>
      </c>
      <c r="H137" s="262">
        <f t="shared" ref="H137:H146" si="13">F137-E137</f>
        <v>-40376</v>
      </c>
      <c r="I137" s="257">
        <f t="shared" ref="I137:K146" si="14">F137/F$136</f>
        <v>0.20378822971711705</v>
      </c>
      <c r="J137" s="249">
        <v>181512</v>
      </c>
      <c r="K137" s="257">
        <f t="shared" si="14"/>
        <v>-0.18651145602365116</v>
      </c>
      <c r="L137" s="257">
        <f t="shared" ref="L137:L146" si="15">J137/F137-1</f>
        <v>-0.12401065595922933</v>
      </c>
      <c r="M137" s="256">
        <f t="shared" ref="M137:M146" si="16">J137-F137</f>
        <v>-25696</v>
      </c>
      <c r="N137" s="255">
        <f t="shared" ref="N137:N146" si="17">J137/C137-1</f>
        <v>-0.18599738998237569</v>
      </c>
      <c r="O137" s="249">
        <f t="shared" ref="O137:O146" si="18">J137-C137</f>
        <v>-41475</v>
      </c>
      <c r="Q137" s="29"/>
      <c r="R137" s="79"/>
      <c r="Z137" s="1" t="s">
        <v>171</v>
      </c>
    </row>
    <row r="138" spans="1:31" s="4" customFormat="1" x14ac:dyDescent="0.25">
      <c r="B138" s="232" t="s">
        <v>45</v>
      </c>
      <c r="C138" s="249">
        <v>127819</v>
      </c>
      <c r="D138" s="249">
        <v>51760</v>
      </c>
      <c r="E138" s="249">
        <v>83468</v>
      </c>
      <c r="F138" s="249">
        <v>123951</v>
      </c>
      <c r="G138" s="255">
        <f t="shared" si="12"/>
        <v>0.48501222025207258</v>
      </c>
      <c r="H138" s="262">
        <f t="shared" si="13"/>
        <v>40483</v>
      </c>
      <c r="I138" s="257">
        <f t="shared" si="14"/>
        <v>0.12190530704251948</v>
      </c>
      <c r="J138" s="249">
        <v>118966</v>
      </c>
      <c r="K138" s="257">
        <f t="shared" si="14"/>
        <v>0.18700572801182558</v>
      </c>
      <c r="L138" s="257">
        <f t="shared" si="15"/>
        <v>-4.0217505304515511E-2</v>
      </c>
      <c r="M138" s="256">
        <f t="shared" si="16"/>
        <v>-4985</v>
      </c>
      <c r="N138" s="255">
        <f t="shared" si="17"/>
        <v>-6.926200330154364E-2</v>
      </c>
      <c r="O138" s="249">
        <f t="shared" si="18"/>
        <v>-8853</v>
      </c>
      <c r="Q138" s="29"/>
      <c r="R138" s="79"/>
      <c r="Z138" s="1"/>
    </row>
    <row r="139" spans="1:31" s="4" customFormat="1" x14ac:dyDescent="0.25">
      <c r="B139" s="232" t="s">
        <v>46</v>
      </c>
      <c r="C139" s="249">
        <v>10509</v>
      </c>
      <c r="D139" s="249">
        <v>2339</v>
      </c>
      <c r="E139" s="249">
        <v>4950</v>
      </c>
      <c r="F139" s="249">
        <v>6762</v>
      </c>
      <c r="G139" s="255">
        <f t="shared" si="12"/>
        <v>0.36606060606060598</v>
      </c>
      <c r="H139" s="262">
        <f t="shared" si="13"/>
        <v>1812</v>
      </c>
      <c r="I139" s="257">
        <f t="shared" si="14"/>
        <v>6.6503996435810665E-3</v>
      </c>
      <c r="J139" s="249">
        <v>20250</v>
      </c>
      <c r="K139" s="261">
        <f t="shared" si="14"/>
        <v>8.3702882483370281E-3</v>
      </c>
      <c r="L139" s="257">
        <f t="shared" si="15"/>
        <v>1.9946761313220942</v>
      </c>
      <c r="M139" s="256">
        <f t="shared" si="16"/>
        <v>13488</v>
      </c>
      <c r="N139" s="255">
        <f t="shared" si="17"/>
        <v>0.92691978304310596</v>
      </c>
      <c r="O139" s="249">
        <f t="shared" si="18"/>
        <v>9741</v>
      </c>
      <c r="Q139" s="29"/>
      <c r="R139" s="79"/>
      <c r="Z139" s="1"/>
    </row>
    <row r="140" spans="1:31" s="4" customFormat="1" x14ac:dyDescent="0.25">
      <c r="B140" s="232" t="s">
        <v>48</v>
      </c>
      <c r="C140" s="249">
        <v>356283</v>
      </c>
      <c r="D140" s="249">
        <v>103133</v>
      </c>
      <c r="E140" s="249">
        <v>181693</v>
      </c>
      <c r="F140" s="249">
        <v>342343</v>
      </c>
      <c r="G140" s="255">
        <f t="shared" si="12"/>
        <v>0.8841837605191174</v>
      </c>
      <c r="H140" s="262">
        <f t="shared" si="13"/>
        <v>160650</v>
      </c>
      <c r="I140" s="257">
        <f t="shared" si="14"/>
        <v>0.33669295551352751</v>
      </c>
      <c r="J140" s="249">
        <v>341923</v>
      </c>
      <c r="K140" s="257">
        <f t="shared" si="14"/>
        <v>0.74210088691796006</v>
      </c>
      <c r="L140" s="257">
        <f t="shared" si="15"/>
        <v>-1.2268397484394011E-3</v>
      </c>
      <c r="M140" s="256">
        <f t="shared" si="16"/>
        <v>-420</v>
      </c>
      <c r="N140" s="255">
        <f t="shared" si="17"/>
        <v>-4.0305038410477056E-2</v>
      </c>
      <c r="O140" s="249">
        <f t="shared" si="18"/>
        <v>-14360</v>
      </c>
      <c r="Q140" s="29"/>
      <c r="R140" s="79"/>
      <c r="Z140" s="1"/>
    </row>
    <row r="141" spans="1:31" s="4" customFormat="1" x14ac:dyDescent="0.25">
      <c r="B141" s="232" t="s">
        <v>50</v>
      </c>
      <c r="C141" s="249">
        <v>31009</v>
      </c>
      <c r="D141" s="249">
        <v>30584</v>
      </c>
      <c r="E141" s="249">
        <v>44398</v>
      </c>
      <c r="F141" s="249">
        <v>48630</v>
      </c>
      <c r="G141" s="255">
        <f t="shared" si="12"/>
        <v>9.531960899139591E-2</v>
      </c>
      <c r="H141" s="262">
        <f t="shared" si="13"/>
        <v>4232</v>
      </c>
      <c r="I141" s="257">
        <f t="shared" si="14"/>
        <v>4.7827408261956111E-2</v>
      </c>
      <c r="J141" s="249">
        <v>55684</v>
      </c>
      <c r="K141" s="261">
        <f t="shared" si="14"/>
        <v>1.9549150036954916E-2</v>
      </c>
      <c r="L141" s="257">
        <f t="shared" si="15"/>
        <v>0.14505449311124829</v>
      </c>
      <c r="M141" s="256">
        <f t="shared" si="16"/>
        <v>7054</v>
      </c>
      <c r="N141" s="255">
        <f t="shared" si="17"/>
        <v>0.79573672159695574</v>
      </c>
      <c r="O141" s="249">
        <f t="shared" si="18"/>
        <v>24675</v>
      </c>
      <c r="Q141" s="29"/>
      <c r="R141" s="79"/>
      <c r="Z141" s="1"/>
    </row>
    <row r="142" spans="1:31" s="4" customFormat="1" x14ac:dyDescent="0.25">
      <c r="B142" s="232" t="s">
        <v>51</v>
      </c>
      <c r="C142" s="249">
        <v>120142</v>
      </c>
      <c r="D142" s="249">
        <v>61571</v>
      </c>
      <c r="E142" s="249">
        <v>104557</v>
      </c>
      <c r="F142" s="249">
        <v>134886</v>
      </c>
      <c r="G142" s="255">
        <f t="shared" si="12"/>
        <v>0.29007144428397913</v>
      </c>
      <c r="H142" s="262">
        <f t="shared" si="13"/>
        <v>30329</v>
      </c>
      <c r="I142" s="257">
        <f t="shared" si="14"/>
        <v>0.13265983530376749</v>
      </c>
      <c r="J142" s="249">
        <v>146430</v>
      </c>
      <c r="K142" s="257">
        <f t="shared" si="14"/>
        <v>0.14010070214338508</v>
      </c>
      <c r="L142" s="257">
        <f t="shared" si="15"/>
        <v>8.5583381522174262E-2</v>
      </c>
      <c r="M142" s="256">
        <f t="shared" si="16"/>
        <v>11544</v>
      </c>
      <c r="N142" s="255">
        <f t="shared" si="17"/>
        <v>0.21880774416939963</v>
      </c>
      <c r="O142" s="249">
        <f t="shared" si="18"/>
        <v>26288</v>
      </c>
      <c r="Q142" s="29"/>
      <c r="R142" s="79"/>
      <c r="Z142" s="1"/>
    </row>
    <row r="143" spans="1:31" s="4" customFormat="1" x14ac:dyDescent="0.25">
      <c r="B143" s="232" t="s">
        <v>49</v>
      </c>
      <c r="C143" s="249">
        <v>37119</v>
      </c>
      <c r="D143" s="249">
        <v>16023</v>
      </c>
      <c r="E143" s="249">
        <v>21732</v>
      </c>
      <c r="F143" s="249">
        <v>33809</v>
      </c>
      <c r="G143" s="255">
        <f t="shared" si="12"/>
        <v>0.55572427756304066</v>
      </c>
      <c r="H143" s="262">
        <f t="shared" si="13"/>
        <v>12077</v>
      </c>
      <c r="I143" s="257">
        <f t="shared" si="14"/>
        <v>3.3251014721950939E-2</v>
      </c>
      <c r="J143" s="249">
        <v>37722</v>
      </c>
      <c r="K143" s="261">
        <f t="shared" si="14"/>
        <v>5.5788063562453805E-2</v>
      </c>
      <c r="L143" s="257">
        <f t="shared" si="15"/>
        <v>0.11573841284864983</v>
      </c>
      <c r="M143" s="256">
        <f t="shared" si="16"/>
        <v>3913</v>
      </c>
      <c r="N143" s="255">
        <f t="shared" si="17"/>
        <v>1.6245049705002845E-2</v>
      </c>
      <c r="O143" s="249">
        <f t="shared" si="18"/>
        <v>603</v>
      </c>
      <c r="Q143" s="29"/>
      <c r="R143" s="79"/>
      <c r="Z143" s="1"/>
    </row>
    <row r="144" spans="1:31" s="4" customFormat="1" x14ac:dyDescent="0.25">
      <c r="B144" s="232" t="s">
        <v>52</v>
      </c>
      <c r="C144" s="249">
        <v>45577</v>
      </c>
      <c r="D144" s="249">
        <v>26839</v>
      </c>
      <c r="E144" s="249">
        <v>45216</v>
      </c>
      <c r="F144" s="249">
        <v>29061</v>
      </c>
      <c r="G144" s="255">
        <f t="shared" si="12"/>
        <v>-0.35728503184713378</v>
      </c>
      <c r="H144" s="262">
        <f t="shared" si="13"/>
        <v>-16155</v>
      </c>
      <c r="I144" s="257">
        <f t="shared" si="14"/>
        <v>2.8581375930510109E-2</v>
      </c>
      <c r="J144" s="249">
        <v>32018</v>
      </c>
      <c r="K144" s="257">
        <f t="shared" si="14"/>
        <v>-7.4625831485587588E-2</v>
      </c>
      <c r="L144" s="257">
        <f t="shared" si="15"/>
        <v>0.10175148824885594</v>
      </c>
      <c r="M144" s="256">
        <f t="shared" si="16"/>
        <v>2957</v>
      </c>
      <c r="N144" s="255">
        <f t="shared" si="17"/>
        <v>-0.29749654430962991</v>
      </c>
      <c r="O144" s="249">
        <f t="shared" si="18"/>
        <v>-13559</v>
      </c>
      <c r="Q144" s="29"/>
      <c r="R144" s="79"/>
      <c r="Z144" s="1"/>
    </row>
    <row r="145" spans="2:31" s="4" customFormat="1" x14ac:dyDescent="0.25">
      <c r="B145" s="232" t="s">
        <v>47</v>
      </c>
      <c r="C145" s="249">
        <v>41904</v>
      </c>
      <c r="D145" s="249">
        <v>24273</v>
      </c>
      <c r="E145" s="249">
        <v>26311</v>
      </c>
      <c r="F145" s="249">
        <v>32375</v>
      </c>
      <c r="G145" s="255">
        <f t="shared" si="12"/>
        <v>0.23047394625821904</v>
      </c>
      <c r="H145" s="262">
        <f t="shared" si="13"/>
        <v>6064</v>
      </c>
      <c r="I145" s="257">
        <f t="shared" si="14"/>
        <v>3.1840681523356555E-2</v>
      </c>
      <c r="J145" s="249">
        <v>47068</v>
      </c>
      <c r="K145" s="261">
        <f t="shared" si="14"/>
        <v>2.8011825572801182E-2</v>
      </c>
      <c r="L145" s="257">
        <f t="shared" si="15"/>
        <v>0.45383783783783782</v>
      </c>
      <c r="M145" s="256">
        <f t="shared" si="16"/>
        <v>14693</v>
      </c>
      <c r="N145" s="255">
        <f t="shared" si="17"/>
        <v>0.12323405880106919</v>
      </c>
      <c r="O145" s="249">
        <f t="shared" si="18"/>
        <v>5164</v>
      </c>
      <c r="Q145" s="29"/>
      <c r="R145" s="79"/>
      <c r="Z145" s="1"/>
    </row>
    <row r="146" spans="2:31" s="4" customFormat="1" x14ac:dyDescent="0.25">
      <c r="B146" s="232" t="s">
        <v>197</v>
      </c>
      <c r="C146" s="249">
        <f>C136-SUM(C137:C145)</f>
        <v>54208</v>
      </c>
      <c r="D146" s="249">
        <f>D136-SUM(D137:D145)</f>
        <v>22164</v>
      </c>
      <c r="E146" s="249">
        <f>E136-SUM(E137:E145)</f>
        <v>40392</v>
      </c>
      <c r="F146" s="249">
        <f>F136-SUM(F137:F145)</f>
        <v>57756</v>
      </c>
      <c r="G146" s="255">
        <f t="shared" si="12"/>
        <v>0.42988710635769456</v>
      </c>
      <c r="H146" s="262">
        <f t="shared" si="13"/>
        <v>17364</v>
      </c>
      <c r="I146" s="257">
        <f t="shared" si="14"/>
        <v>5.6802792341713704E-2</v>
      </c>
      <c r="J146" s="249">
        <f>J136-SUM(J137:J145)</f>
        <v>59696</v>
      </c>
      <c r="K146" s="257">
        <f t="shared" si="14"/>
        <v>8.0210643015521069E-2</v>
      </c>
      <c r="L146" s="257">
        <f t="shared" si="15"/>
        <v>3.3589583766188813E-2</v>
      </c>
      <c r="M146" s="256">
        <f t="shared" si="16"/>
        <v>1940</v>
      </c>
      <c r="N146" s="255">
        <f t="shared" si="17"/>
        <v>0.10123966942148765</v>
      </c>
      <c r="O146" s="249">
        <f t="shared" si="18"/>
        <v>5488</v>
      </c>
      <c r="Q146" s="29"/>
      <c r="R146" s="79"/>
      <c r="Z146" s="1"/>
    </row>
    <row r="147" spans="2:31" s="4" customFormat="1" ht="7.5" customHeight="1" x14ac:dyDescent="0.25">
      <c r="B147" s="233"/>
      <c r="C147" s="233"/>
      <c r="D147" s="233"/>
      <c r="E147" s="233"/>
      <c r="F147" s="233"/>
      <c r="G147" s="233"/>
      <c r="H147" s="233"/>
      <c r="I147" s="233"/>
      <c r="J147" s="233"/>
      <c r="K147" s="233"/>
      <c r="L147" s="233"/>
      <c r="M147" s="233"/>
      <c r="N147" s="233"/>
      <c r="O147" s="233"/>
      <c r="Z147" s="1" t="s">
        <v>176</v>
      </c>
    </row>
    <row r="148" spans="2:31" s="4" customFormat="1" x14ac:dyDescent="0.25">
      <c r="B148" s="125" t="s">
        <v>177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178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974BD3-BFCA-4EFA-A421-CAFFA35D8171}">
  <sheetPr>
    <tabColor theme="4" tint="0.39997558519241921"/>
  </sheetPr>
  <dimension ref="A1:AE149"/>
  <sheetViews>
    <sheetView showGridLines="0" zoomScaleNormal="100" workbookViewId="0">
      <selection activeCell="D16" sqref="D16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198</v>
      </c>
      <c r="G1" s="220"/>
      <c r="H1" s="220"/>
      <c r="I1" s="220"/>
      <c r="K1" s="220"/>
    </row>
    <row r="3" spans="1:31" s="4" customFormat="1" ht="25.5" customHeight="1" thickBot="1" x14ac:dyDescent="0.3">
      <c r="B3" s="62" t="s">
        <v>28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38" t="s">
        <v>256</v>
      </c>
      <c r="D5" s="238" t="s">
        <v>257</v>
      </c>
      <c r="E5" s="238" t="s">
        <v>263</v>
      </c>
      <c r="F5" s="239" t="str">
        <f>CONCATENATE("%/s total Tenerife ",RIGHT(E5,4))</f>
        <v>%/s total Tenerife 2021</v>
      </c>
      <c r="G5" s="238" t="s">
        <v>258</v>
      </c>
      <c r="H5" s="239" t="str">
        <f>CONCATENATE("var. ",RIGHT(G5,2),"/",RIGHT(E5,2))</f>
        <v>var. 22/21</v>
      </c>
      <c r="I5" s="239" t="str">
        <f>CONCATENATE("dif. ",RIGHT(G5,2),"/",RIGHT(E5,2))</f>
        <v>dif. 22/21</v>
      </c>
      <c r="J5" s="239" t="str">
        <f>CONCATENATE("%/s total Tenerife ",RIGHT(G5,4))</f>
        <v>%/s total Tenerife 2022</v>
      </c>
      <c r="K5" s="238" t="s">
        <v>259</v>
      </c>
      <c r="L5" s="239" t="str">
        <f>CONCATENATE("var. ",RIGHT(K5,2),"/",RIGHT(G5,2))</f>
        <v>var. 23/22</v>
      </c>
      <c r="M5" s="239" t="str">
        <f>CONCATENATE("dif. ",RIGHT(K5,2),"/",RIGHT(G5,2))</f>
        <v>dif. 23/22</v>
      </c>
      <c r="N5" s="239" t="str">
        <f>CONCATENATE("%/s total Tenerife ",RIGHT(K5,4))</f>
        <v>%/s total Tenerife 2023</v>
      </c>
      <c r="O5" s="238" t="s">
        <v>260</v>
      </c>
      <c r="P5" s="239" t="str">
        <f>CONCATENATE("var. ",RIGHT(O5,2),"/",RIGHT(K5,2))</f>
        <v>var. 24/23</v>
      </c>
      <c r="Q5" s="239" t="str">
        <f>CONCATENATE("dif. ",RIGHT(O5,2),"/",RIGHT(K5,2))</f>
        <v>dif. 24/23</v>
      </c>
      <c r="R5" s="239" t="str">
        <f>CONCATENATE("var. ",RIGHT(O5,2),"/",RIGHT(C5,2))</f>
        <v>var. 24/19</v>
      </c>
      <c r="S5" s="239" t="str">
        <f>CONCATENATE("dif. ",RIGHT(O5,2),"/",RIGHT(C5,2))</f>
        <v>dif. 24/19</v>
      </c>
      <c r="T5" s="239" t="str">
        <f>CONCATENATE("%/s total Tenerife ",RIGHT(O5,4))</f>
        <v>%/s total Tenerife 2024</v>
      </c>
      <c r="AE5" s="1"/>
    </row>
    <row r="6" spans="1:31" ht="18.75" x14ac:dyDescent="0.3">
      <c r="A6" s="4"/>
      <c r="B6" s="221" t="s">
        <v>196</v>
      </c>
      <c r="C6" s="240">
        <v>495721</v>
      </c>
      <c r="D6" s="240">
        <v>204209</v>
      </c>
      <c r="E6" s="240">
        <v>281277</v>
      </c>
      <c r="F6" s="241">
        <f>E6/$E$6</f>
        <v>1</v>
      </c>
      <c r="G6" s="240">
        <v>460086</v>
      </c>
      <c r="H6" s="241">
        <f>G6/E6-1</f>
        <v>0.63570430571998426</v>
      </c>
      <c r="I6" s="240">
        <f>G6-E6</f>
        <v>178809</v>
      </c>
      <c r="J6" s="241">
        <f>G6/$G$6</f>
        <v>1</v>
      </c>
      <c r="K6" s="240">
        <v>482014</v>
      </c>
      <c r="L6" s="241">
        <f>K6/G6-1</f>
        <v>4.7660654747155862E-2</v>
      </c>
      <c r="M6" s="240">
        <f>K6-G6</f>
        <v>21928</v>
      </c>
      <c r="N6" s="241">
        <f>K6/$K$6</f>
        <v>1</v>
      </c>
      <c r="O6" s="240">
        <v>496711</v>
      </c>
      <c r="P6" s="241">
        <f>O6/K6-1</f>
        <v>3.0490815619463429E-2</v>
      </c>
      <c r="Q6" s="240">
        <f>O6-K6</f>
        <v>14697</v>
      </c>
      <c r="R6" s="241">
        <f>IFERROR(O6/C6-1,"-")</f>
        <v>1.9970911056823581E-3</v>
      </c>
      <c r="S6" s="240">
        <f>O6-C6</f>
        <v>990</v>
      </c>
      <c r="T6" s="241">
        <f>O6/$O$6</f>
        <v>1</v>
      </c>
      <c r="V6" s="29"/>
      <c r="W6" s="79"/>
      <c r="AE6" s="1" t="s">
        <v>169</v>
      </c>
    </row>
    <row r="7" spans="1:31" s="4" customFormat="1" x14ac:dyDescent="0.25">
      <c r="B7" s="232" t="s">
        <v>44</v>
      </c>
      <c r="C7" s="249">
        <v>88532</v>
      </c>
      <c r="D7" s="249">
        <v>33771</v>
      </c>
      <c r="E7" s="249">
        <v>97863</v>
      </c>
      <c r="F7" s="255">
        <f t="shared" ref="F7:F16" si="0">E7/$E$6</f>
        <v>0.34792393263580029</v>
      </c>
      <c r="G7" s="249">
        <v>97931</v>
      </c>
      <c r="H7" s="257">
        <f>G7/E7-1</f>
        <v>6.9484892145132982E-4</v>
      </c>
      <c r="I7" s="256">
        <f>G7-E7</f>
        <v>68</v>
      </c>
      <c r="J7" s="255">
        <f>G7/$G$6</f>
        <v>0.21285368387649264</v>
      </c>
      <c r="K7" s="249">
        <v>85390</v>
      </c>
      <c r="L7" s="257">
        <f>K7/G7-1</f>
        <v>-0.12805955213364517</v>
      </c>
      <c r="M7" s="256">
        <f>K7-G7</f>
        <v>-12541</v>
      </c>
      <c r="N7" s="255">
        <f>K7/$K$6</f>
        <v>0.1771525308393532</v>
      </c>
      <c r="O7" s="249">
        <v>81243</v>
      </c>
      <c r="P7" s="257">
        <f>O7/K7-1</f>
        <v>-4.8565405785220728E-2</v>
      </c>
      <c r="Q7" s="256">
        <f>O7-K7</f>
        <v>-4147</v>
      </c>
      <c r="R7" s="257">
        <f t="shared" ref="R7:R16" si="1">IFERROR(O7/C7-1,"-")</f>
        <v>-8.2331812226087764E-2</v>
      </c>
      <c r="S7" s="256">
        <f t="shared" ref="S7:S16" si="2">O7-C7</f>
        <v>-7289</v>
      </c>
      <c r="T7" s="255">
        <f>O7/$O$6</f>
        <v>0.16356191024559552</v>
      </c>
      <c r="V7" s="29"/>
      <c r="W7" s="79"/>
      <c r="AE7" s="1" t="s">
        <v>171</v>
      </c>
    </row>
    <row r="8" spans="1:31" s="4" customFormat="1" x14ac:dyDescent="0.25">
      <c r="B8" s="232" t="s">
        <v>45</v>
      </c>
      <c r="C8" s="249">
        <v>60203</v>
      </c>
      <c r="D8" s="249">
        <v>18052</v>
      </c>
      <c r="E8" s="249">
        <v>26434</v>
      </c>
      <c r="F8" s="255">
        <f t="shared" si="0"/>
        <v>9.3978533616328394E-2</v>
      </c>
      <c r="G8" s="249">
        <v>59034</v>
      </c>
      <c r="H8" s="257">
        <f t="shared" ref="H8:H16" si="3">G8/E8-1</f>
        <v>1.2332601952031474</v>
      </c>
      <c r="I8" s="256">
        <f t="shared" ref="I8:I16" si="4">G8-E8</f>
        <v>32600</v>
      </c>
      <c r="J8" s="255">
        <f t="shared" ref="J8:J16" si="5">G8/$G$6</f>
        <v>0.12831079406893495</v>
      </c>
      <c r="K8" s="249">
        <v>52383</v>
      </c>
      <c r="L8" s="257">
        <f t="shared" ref="L8:L16" si="6">K8/G8-1</f>
        <v>-0.11266388860656573</v>
      </c>
      <c r="M8" s="256">
        <f t="shared" ref="M8:M16" si="7">K8-G8</f>
        <v>-6651</v>
      </c>
      <c r="N8" s="255">
        <f t="shared" ref="N8:N16" si="8">K8/$K$6</f>
        <v>0.10867526669349853</v>
      </c>
      <c r="O8" s="249">
        <v>49661</v>
      </c>
      <c r="P8" s="257">
        <f t="shared" ref="P8:P16" si="9">O8/K8-1</f>
        <v>-5.1963423248000296E-2</v>
      </c>
      <c r="Q8" s="256">
        <f t="shared" ref="Q8:Q16" si="10">O8-K8</f>
        <v>-2722</v>
      </c>
      <c r="R8" s="257">
        <f t="shared" si="1"/>
        <v>-0.17510755277976175</v>
      </c>
      <c r="S8" s="256">
        <f t="shared" si="2"/>
        <v>-10542</v>
      </c>
      <c r="T8" s="255">
        <f t="shared" ref="T8:T16" si="11">O8/$O$6</f>
        <v>9.9979666244556689E-2</v>
      </c>
      <c r="V8" s="29"/>
      <c r="W8" s="79"/>
      <c r="AE8" s="1"/>
    </row>
    <row r="9" spans="1:31" s="4" customFormat="1" x14ac:dyDescent="0.25">
      <c r="B9" s="232" t="s">
        <v>46</v>
      </c>
      <c r="C9" s="249">
        <v>3531</v>
      </c>
      <c r="D9" s="249">
        <v>626</v>
      </c>
      <c r="E9" s="249">
        <v>1949</v>
      </c>
      <c r="F9" s="250">
        <f t="shared" si="0"/>
        <v>6.9291125829698125E-3</v>
      </c>
      <c r="G9" s="249">
        <v>2041</v>
      </c>
      <c r="H9" s="261">
        <f t="shared" si="3"/>
        <v>4.7203694202154978E-2</v>
      </c>
      <c r="I9" s="252">
        <f t="shared" si="4"/>
        <v>92</v>
      </c>
      <c r="J9" s="250">
        <f t="shared" si="5"/>
        <v>4.4361271588355218E-3</v>
      </c>
      <c r="K9" s="249">
        <v>4123</v>
      </c>
      <c r="L9" s="257">
        <f t="shared" si="6"/>
        <v>1.0200881920627145</v>
      </c>
      <c r="M9" s="256">
        <f t="shared" si="7"/>
        <v>2082</v>
      </c>
      <c r="N9" s="255">
        <f t="shared" si="8"/>
        <v>8.5536934611857747E-3</v>
      </c>
      <c r="O9" s="249">
        <v>2811</v>
      </c>
      <c r="P9" s="257">
        <f t="shared" si="9"/>
        <v>-0.31821489206888187</v>
      </c>
      <c r="Q9" s="256">
        <f t="shared" si="10"/>
        <v>-1312</v>
      </c>
      <c r="R9" s="257">
        <f t="shared" si="1"/>
        <v>-0.20390824129141882</v>
      </c>
      <c r="S9" s="256">
        <f t="shared" si="2"/>
        <v>-720</v>
      </c>
      <c r="T9" s="255">
        <f t="shared" si="11"/>
        <v>5.659226391201322E-3</v>
      </c>
      <c r="V9" s="29"/>
      <c r="W9" s="79"/>
      <c r="AE9" s="1"/>
    </row>
    <row r="10" spans="1:31" s="4" customFormat="1" x14ac:dyDescent="0.25">
      <c r="B10" s="232" t="s">
        <v>48</v>
      </c>
      <c r="C10" s="249">
        <v>223870</v>
      </c>
      <c r="D10" s="249">
        <v>58827</v>
      </c>
      <c r="E10" s="249">
        <v>81037</v>
      </c>
      <c r="F10" s="255">
        <f t="shared" si="0"/>
        <v>0.28810389758138777</v>
      </c>
      <c r="G10" s="249">
        <v>191127</v>
      </c>
      <c r="H10" s="257">
        <f t="shared" si="3"/>
        <v>1.3585152461221419</v>
      </c>
      <c r="I10" s="256">
        <f t="shared" si="4"/>
        <v>110090</v>
      </c>
      <c r="J10" s="255">
        <f t="shared" si="5"/>
        <v>0.41541581356528995</v>
      </c>
      <c r="K10" s="249">
        <v>201213</v>
      </c>
      <c r="L10" s="257">
        <f t="shared" si="6"/>
        <v>5.2771194022822598E-2</v>
      </c>
      <c r="M10" s="256">
        <f t="shared" si="7"/>
        <v>10086</v>
      </c>
      <c r="N10" s="255">
        <f t="shared" si="8"/>
        <v>0.41744223196836605</v>
      </c>
      <c r="O10" s="249">
        <v>219443</v>
      </c>
      <c r="P10" s="257">
        <f t="shared" si="9"/>
        <v>9.0600507919468498E-2</v>
      </c>
      <c r="Q10" s="256">
        <f t="shared" si="10"/>
        <v>18230</v>
      </c>
      <c r="R10" s="257">
        <f t="shared" si="1"/>
        <v>-1.977486934381556E-2</v>
      </c>
      <c r="S10" s="256">
        <f t="shared" si="2"/>
        <v>-4427</v>
      </c>
      <c r="T10" s="255">
        <f>O10/$O$6</f>
        <v>0.4417921084896449</v>
      </c>
      <c r="V10" s="29"/>
      <c r="W10" s="79"/>
      <c r="AE10" s="1"/>
    </row>
    <row r="11" spans="1:31" s="4" customFormat="1" x14ac:dyDescent="0.25">
      <c r="B11" s="232" t="s">
        <v>50</v>
      </c>
      <c r="C11" s="249">
        <v>14514</v>
      </c>
      <c r="D11" s="249">
        <v>22315</v>
      </c>
      <c r="E11" s="249">
        <v>15909</v>
      </c>
      <c r="F11" s="250">
        <f t="shared" si="0"/>
        <v>5.6559903582589402E-2</v>
      </c>
      <c r="G11" s="249">
        <v>24254</v>
      </c>
      <c r="H11" s="261">
        <f t="shared" si="3"/>
        <v>0.52454585454774016</v>
      </c>
      <c r="I11" s="252">
        <f t="shared" si="4"/>
        <v>8345</v>
      </c>
      <c r="J11" s="250">
        <f t="shared" si="5"/>
        <v>5.2716231313276213E-2</v>
      </c>
      <c r="K11" s="249">
        <v>26621</v>
      </c>
      <c r="L11" s="257">
        <f t="shared" si="6"/>
        <v>9.7592149748495061E-2</v>
      </c>
      <c r="M11" s="256">
        <f t="shared" si="7"/>
        <v>2367</v>
      </c>
      <c r="N11" s="255">
        <f t="shared" si="8"/>
        <v>5.5228686303717321E-2</v>
      </c>
      <c r="O11" s="249">
        <v>27150</v>
      </c>
      <c r="P11" s="257">
        <f t="shared" si="9"/>
        <v>1.9871529995116655E-2</v>
      </c>
      <c r="Q11" s="256">
        <f t="shared" si="10"/>
        <v>529</v>
      </c>
      <c r="R11" s="257">
        <f t="shared" si="1"/>
        <v>0.87060768912773878</v>
      </c>
      <c r="S11" s="256">
        <f t="shared" si="2"/>
        <v>12636</v>
      </c>
      <c r="T11" s="255">
        <f t="shared" si="11"/>
        <v>5.4659550523342544E-2</v>
      </c>
      <c r="V11" s="29"/>
      <c r="W11" s="79"/>
      <c r="AE11" s="1"/>
    </row>
    <row r="12" spans="1:31" s="4" customFormat="1" x14ac:dyDescent="0.25">
      <c r="B12" s="232" t="s">
        <v>51</v>
      </c>
      <c r="C12" s="249">
        <v>43263</v>
      </c>
      <c r="D12" s="249">
        <v>19639</v>
      </c>
      <c r="E12" s="249">
        <v>33892</v>
      </c>
      <c r="F12" s="255">
        <f t="shared" si="0"/>
        <v>0.12049332153002201</v>
      </c>
      <c r="G12" s="249">
        <v>46536</v>
      </c>
      <c r="H12" s="257">
        <f t="shared" si="3"/>
        <v>0.37306739053463955</v>
      </c>
      <c r="I12" s="256">
        <f t="shared" si="4"/>
        <v>12644</v>
      </c>
      <c r="J12" s="255">
        <f t="shared" si="5"/>
        <v>0.10114630742948058</v>
      </c>
      <c r="K12" s="249">
        <v>59509</v>
      </c>
      <c r="L12" s="257">
        <f t="shared" si="6"/>
        <v>0.2787734227264913</v>
      </c>
      <c r="M12" s="256">
        <f t="shared" si="7"/>
        <v>12973</v>
      </c>
      <c r="N12" s="255">
        <f t="shared" si="8"/>
        <v>0.12345906965357853</v>
      </c>
      <c r="O12" s="249">
        <v>58416</v>
      </c>
      <c r="P12" s="257">
        <f t="shared" si="9"/>
        <v>-1.8366969702061864E-2</v>
      </c>
      <c r="Q12" s="256">
        <f t="shared" si="10"/>
        <v>-1093</v>
      </c>
      <c r="R12" s="257">
        <f t="shared" si="1"/>
        <v>0.35025310311351499</v>
      </c>
      <c r="S12" s="256">
        <f t="shared" si="2"/>
        <v>15153</v>
      </c>
      <c r="T12" s="255">
        <f t="shared" si="11"/>
        <v>0.11760560970061061</v>
      </c>
      <c r="V12" s="29"/>
      <c r="W12" s="79"/>
      <c r="AE12" s="1"/>
    </row>
    <row r="13" spans="1:31" s="4" customFormat="1" x14ac:dyDescent="0.25">
      <c r="B13" s="232" t="s">
        <v>49</v>
      </c>
      <c r="C13" s="249">
        <v>13348</v>
      </c>
      <c r="D13" s="249">
        <v>5101</v>
      </c>
      <c r="E13" s="249">
        <v>6944</v>
      </c>
      <c r="F13" s="250">
        <f t="shared" si="0"/>
        <v>2.4687407786630262E-2</v>
      </c>
      <c r="G13" s="249">
        <v>12895</v>
      </c>
      <c r="H13" s="261">
        <f t="shared" si="3"/>
        <v>0.85699884792626735</v>
      </c>
      <c r="I13" s="252">
        <f t="shared" si="4"/>
        <v>5951</v>
      </c>
      <c r="J13" s="250">
        <f t="shared" si="5"/>
        <v>2.8027368796268524E-2</v>
      </c>
      <c r="K13" s="249">
        <v>20325</v>
      </c>
      <c r="L13" s="257">
        <f t="shared" si="6"/>
        <v>0.57619232260566111</v>
      </c>
      <c r="M13" s="256">
        <f t="shared" si="7"/>
        <v>7430</v>
      </c>
      <c r="N13" s="255">
        <f t="shared" si="8"/>
        <v>4.2166825029978379E-2</v>
      </c>
      <c r="O13" s="249">
        <v>17951</v>
      </c>
      <c r="P13" s="257">
        <f t="shared" si="9"/>
        <v>-0.11680196801968024</v>
      </c>
      <c r="Q13" s="256">
        <f t="shared" si="10"/>
        <v>-2374</v>
      </c>
      <c r="R13" s="257">
        <f t="shared" si="1"/>
        <v>0.34484566976326048</v>
      </c>
      <c r="S13" s="256">
        <f t="shared" si="2"/>
        <v>4603</v>
      </c>
      <c r="T13" s="255">
        <f t="shared" si="11"/>
        <v>3.6139727125028435E-2</v>
      </c>
      <c r="V13" s="29"/>
      <c r="W13" s="79"/>
      <c r="AE13" s="1"/>
    </row>
    <row r="14" spans="1:31" s="4" customFormat="1" x14ac:dyDescent="0.25">
      <c r="B14" s="232" t="s">
        <v>52</v>
      </c>
      <c r="C14" s="249">
        <v>16407</v>
      </c>
      <c r="D14" s="249">
        <v>4587</v>
      </c>
      <c r="E14" s="249">
        <v>9019</v>
      </c>
      <c r="F14" s="255">
        <f t="shared" si="0"/>
        <v>3.2064477365728448E-2</v>
      </c>
      <c r="G14" s="249">
        <v>7256</v>
      </c>
      <c r="H14" s="257">
        <f t="shared" si="3"/>
        <v>-0.19547621687548511</v>
      </c>
      <c r="I14" s="256">
        <f t="shared" si="4"/>
        <v>-1763</v>
      </c>
      <c r="J14" s="255">
        <f t="shared" si="5"/>
        <v>1.5770964558799876E-2</v>
      </c>
      <c r="K14" s="249">
        <v>9010</v>
      </c>
      <c r="L14" s="257">
        <f t="shared" si="6"/>
        <v>0.24173098125689085</v>
      </c>
      <c r="M14" s="256">
        <f t="shared" si="7"/>
        <v>1754</v>
      </c>
      <c r="N14" s="255">
        <f t="shared" si="8"/>
        <v>1.8692403125220428E-2</v>
      </c>
      <c r="O14" s="249">
        <v>7991</v>
      </c>
      <c r="P14" s="257">
        <f t="shared" si="9"/>
        <v>-0.11309655937846841</v>
      </c>
      <c r="Q14" s="256">
        <f t="shared" si="10"/>
        <v>-1019</v>
      </c>
      <c r="R14" s="257">
        <f t="shared" si="1"/>
        <v>-0.512951788870604</v>
      </c>
      <c r="S14" s="256">
        <f t="shared" si="2"/>
        <v>-8416</v>
      </c>
      <c r="T14" s="255">
        <f t="shared" si="11"/>
        <v>1.6087825717570177E-2</v>
      </c>
      <c r="V14" s="29"/>
      <c r="W14" s="79"/>
      <c r="AE14" s="1"/>
    </row>
    <row r="15" spans="1:31" s="4" customFormat="1" x14ac:dyDescent="0.25">
      <c r="B15" s="232" t="s">
        <v>47</v>
      </c>
      <c r="C15" s="249">
        <v>15258</v>
      </c>
      <c r="D15" s="249">
        <v>10850</v>
      </c>
      <c r="E15" s="249">
        <v>2574</v>
      </c>
      <c r="F15" s="250">
        <f t="shared" si="0"/>
        <v>9.1511214923367355E-3</v>
      </c>
      <c r="G15" s="249">
        <v>6675</v>
      </c>
      <c r="H15" s="261">
        <f t="shared" si="3"/>
        <v>1.5932400932400932</v>
      </c>
      <c r="I15" s="252">
        <f t="shared" si="4"/>
        <v>4101</v>
      </c>
      <c r="J15" s="250">
        <f t="shared" si="5"/>
        <v>1.4508157170615928E-2</v>
      </c>
      <c r="K15" s="249">
        <v>10712</v>
      </c>
      <c r="L15" s="257">
        <f t="shared" si="6"/>
        <v>0.60479400749063661</v>
      </c>
      <c r="M15" s="256">
        <f t="shared" si="7"/>
        <v>4037</v>
      </c>
      <c r="N15" s="255">
        <f t="shared" si="8"/>
        <v>2.2223420896488485E-2</v>
      </c>
      <c r="O15" s="249">
        <v>17927</v>
      </c>
      <c r="P15" s="257">
        <f t="shared" si="9"/>
        <v>0.67354368932038833</v>
      </c>
      <c r="Q15" s="256">
        <f t="shared" si="10"/>
        <v>7215</v>
      </c>
      <c r="R15" s="257">
        <f t="shared" si="1"/>
        <v>0.17492462970245115</v>
      </c>
      <c r="S15" s="256">
        <f t="shared" si="2"/>
        <v>2669</v>
      </c>
      <c r="T15" s="255">
        <f t="shared" si="11"/>
        <v>3.6091409290311668E-2</v>
      </c>
      <c r="V15" s="29"/>
      <c r="W15" s="79"/>
      <c r="AE15" s="1"/>
    </row>
    <row r="16" spans="1:31" s="4" customFormat="1" x14ac:dyDescent="0.25">
      <c r="B16" s="232" t="s">
        <v>197</v>
      </c>
      <c r="C16" s="249">
        <f>C6-SUM(C7:C15)</f>
        <v>16795</v>
      </c>
      <c r="D16" s="249">
        <f>D6-SUM(D7:D15)</f>
        <v>30441</v>
      </c>
      <c r="E16" s="249">
        <f>E6-SUM(E7:E15)</f>
        <v>5656</v>
      </c>
      <c r="F16" s="255">
        <f t="shared" si="0"/>
        <v>2.0108291826206905E-2</v>
      </c>
      <c r="G16" s="249">
        <f>G6-SUM(G7:G15)</f>
        <v>12337</v>
      </c>
      <c r="H16" s="257">
        <f t="shared" si="3"/>
        <v>1.1812234794908063</v>
      </c>
      <c r="I16" s="256">
        <f t="shared" si="4"/>
        <v>6681</v>
      </c>
      <c r="J16" s="255">
        <f t="shared" si="5"/>
        <v>2.6814552062005798E-2</v>
      </c>
      <c r="K16" s="249">
        <f>K6-SUM(K7:K15)</f>
        <v>12728</v>
      </c>
      <c r="L16" s="257">
        <f t="shared" si="6"/>
        <v>3.1693280376104305E-2</v>
      </c>
      <c r="M16" s="256">
        <f t="shared" si="7"/>
        <v>391</v>
      </c>
      <c r="N16" s="255">
        <f t="shared" si="8"/>
        <v>2.6405872028613275E-2</v>
      </c>
      <c r="O16" s="249">
        <f>O6-SUM(O7:O15)</f>
        <v>14118</v>
      </c>
      <c r="P16" s="257">
        <f t="shared" si="9"/>
        <v>0.10920804525455696</v>
      </c>
      <c r="Q16" s="256">
        <f t="shared" si="10"/>
        <v>1390</v>
      </c>
      <c r="R16" s="257">
        <f t="shared" si="1"/>
        <v>-0.15939267639178323</v>
      </c>
      <c r="S16" s="256">
        <f t="shared" si="2"/>
        <v>-2677</v>
      </c>
      <c r="T16" s="255">
        <f t="shared" si="11"/>
        <v>2.8422966272138125E-2</v>
      </c>
      <c r="V16" s="29"/>
      <c r="W16" s="79"/>
      <c r="AE16" s="1"/>
    </row>
    <row r="17" spans="2:31" s="4" customFormat="1" ht="7.5" customHeight="1" x14ac:dyDescent="0.25">
      <c r="B17" s="233"/>
      <c r="C17" s="233"/>
      <c r="D17" s="233"/>
      <c r="E17" s="233"/>
      <c r="F17" s="233"/>
      <c r="G17" s="233"/>
      <c r="H17" s="233"/>
      <c r="I17" s="233"/>
      <c r="J17" s="233"/>
      <c r="K17" s="233"/>
      <c r="L17" s="233"/>
      <c r="M17" s="233"/>
      <c r="N17" s="233"/>
      <c r="O17" s="233"/>
      <c r="P17" s="233"/>
      <c r="Q17" s="233"/>
      <c r="R17" s="233"/>
      <c r="S17" s="233"/>
      <c r="T17" s="233"/>
      <c r="AE17" s="1" t="s">
        <v>176</v>
      </c>
    </row>
    <row r="18" spans="2:31" s="4" customFormat="1" x14ac:dyDescent="0.25">
      <c r="B18" s="125" t="s">
        <v>177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178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7" t="s">
        <v>179</v>
      </c>
      <c r="C42" s="267"/>
      <c r="D42" s="267"/>
      <c r="E42" s="267"/>
      <c r="F42" s="267"/>
      <c r="G42" s="267"/>
      <c r="H42" s="267"/>
      <c r="I42" s="267"/>
      <c r="J42" s="267"/>
      <c r="K42" s="267"/>
      <c r="L42" s="267"/>
      <c r="M42" s="267"/>
      <c r="N42" s="267"/>
      <c r="O42" s="267"/>
      <c r="P42" s="267"/>
      <c r="Q42" s="267"/>
      <c r="R42" s="267"/>
      <c r="S42" s="267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180</v>
      </c>
      <c r="O44" s="14">
        <v>2021</v>
      </c>
      <c r="P44" s="14" t="s">
        <v>180</v>
      </c>
      <c r="Q44" s="14" t="s">
        <v>181</v>
      </c>
      <c r="R44" s="14" t="s">
        <v>182</v>
      </c>
      <c r="S44" s="14" t="s">
        <v>183</v>
      </c>
      <c r="T44" s="87"/>
      <c r="AE44" s="1"/>
    </row>
    <row r="45" spans="2:31" s="4" customFormat="1" ht="18.75" hidden="1" x14ac:dyDescent="0.3">
      <c r="B45" s="221" t="s">
        <v>167</v>
      </c>
      <c r="C45" s="222"/>
      <c r="D45" s="222"/>
      <c r="E45" s="222"/>
      <c r="F45" s="222"/>
      <c r="G45" s="222"/>
      <c r="H45" s="222"/>
      <c r="I45" s="222"/>
      <c r="J45" s="222"/>
      <c r="K45" s="222">
        <v>1824653</v>
      </c>
      <c r="L45" s="222"/>
      <c r="M45" s="222"/>
      <c r="N45" s="223"/>
      <c r="O45" s="222">
        <v>2354005</v>
      </c>
      <c r="P45" s="223"/>
      <c r="Q45" s="223">
        <v>1</v>
      </c>
      <c r="R45" s="223">
        <v>0.2901110512519367</v>
      </c>
      <c r="S45" s="222">
        <v>529352</v>
      </c>
      <c r="T45" s="234"/>
      <c r="AE45" s="1"/>
    </row>
    <row r="46" spans="2:31" ht="18.75" hidden="1" x14ac:dyDescent="0.3">
      <c r="B46" s="221" t="s">
        <v>168</v>
      </c>
      <c r="C46" s="222"/>
      <c r="D46" s="222"/>
      <c r="E46" s="222"/>
      <c r="F46" s="222"/>
      <c r="G46" s="222"/>
      <c r="H46" s="222"/>
      <c r="I46" s="222"/>
      <c r="J46" s="222"/>
      <c r="K46" s="222">
        <v>603938</v>
      </c>
      <c r="L46" s="222"/>
      <c r="M46" s="222"/>
      <c r="N46" s="223">
        <v>1</v>
      </c>
      <c r="O46" s="222">
        <v>936181</v>
      </c>
      <c r="P46" s="223">
        <v>1</v>
      </c>
      <c r="Q46" s="223">
        <v>0.39769711619134201</v>
      </c>
      <c r="R46" s="223">
        <v>0.55012766211101138</v>
      </c>
      <c r="S46" s="222">
        <v>332243</v>
      </c>
      <c r="T46" s="234"/>
      <c r="AE46" s="1" t="s">
        <v>169</v>
      </c>
    </row>
    <row r="47" spans="2:31" ht="15.75" hidden="1" x14ac:dyDescent="0.25">
      <c r="B47" s="224" t="s">
        <v>100</v>
      </c>
      <c r="C47" s="225"/>
      <c r="D47" s="225"/>
      <c r="E47" s="225"/>
      <c r="F47" s="225"/>
      <c r="G47" s="225"/>
      <c r="H47" s="225"/>
      <c r="I47" s="225"/>
      <c r="J47" s="225"/>
      <c r="K47" s="225">
        <v>276550.36166633503</v>
      </c>
      <c r="L47" s="225"/>
      <c r="M47" s="225"/>
      <c r="N47" s="226">
        <v>0.45791184139155844</v>
      </c>
      <c r="O47" s="225">
        <v>430252.45635520399</v>
      </c>
      <c r="P47" s="226">
        <v>0.4595825554622493</v>
      </c>
      <c r="Q47" s="226">
        <v>0.18277465695918402</v>
      </c>
      <c r="R47" s="226">
        <v>0.55578337978930015</v>
      </c>
      <c r="S47" s="225">
        <v>153702.09468886897</v>
      </c>
      <c r="T47" s="235"/>
      <c r="AE47" s="1" t="s">
        <v>170</v>
      </c>
    </row>
    <row r="48" spans="2:31" s="4" customFormat="1" hidden="1" x14ac:dyDescent="0.25">
      <c r="B48" s="227" t="s">
        <v>103</v>
      </c>
      <c r="C48" s="228"/>
      <c r="D48" s="228"/>
      <c r="E48" s="228"/>
      <c r="F48" s="228"/>
      <c r="G48" s="228"/>
      <c r="H48" s="228"/>
      <c r="I48" s="228"/>
      <c r="J48" s="228"/>
      <c r="K48" s="228">
        <v>327387.63833385095</v>
      </c>
      <c r="L48" s="228"/>
      <c r="M48" s="228"/>
      <c r="N48" s="231">
        <v>0.54208815860874948</v>
      </c>
      <c r="O48" s="228">
        <v>505927.5436448183</v>
      </c>
      <c r="P48" s="231">
        <v>0.54041637636826456</v>
      </c>
      <c r="Q48" s="231">
        <v>0.21492203442423372</v>
      </c>
      <c r="R48" s="229">
        <v>0.54534711884540576</v>
      </c>
      <c r="S48" s="230">
        <v>178539.90531096736</v>
      </c>
      <c r="T48" s="237"/>
      <c r="AE48" s="1" t="s">
        <v>171</v>
      </c>
    </row>
    <row r="49" spans="2:31" s="4" customFormat="1" hidden="1" x14ac:dyDescent="0.25">
      <c r="B49" s="232" t="s">
        <v>172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173</v>
      </c>
    </row>
    <row r="50" spans="2:31" s="4" customFormat="1" hidden="1" x14ac:dyDescent="0.25">
      <c r="B50" s="232" t="s">
        <v>174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175</v>
      </c>
    </row>
    <row r="51" spans="2:31" s="4" customFormat="1" ht="7.5" hidden="1" customHeight="1" x14ac:dyDescent="0.25">
      <c r="B51" s="233"/>
      <c r="C51" s="233"/>
      <c r="D51" s="233"/>
      <c r="E51" s="233"/>
      <c r="F51" s="233"/>
      <c r="G51" s="233"/>
      <c r="H51" s="233"/>
      <c r="I51" s="233"/>
      <c r="J51" s="233"/>
      <c r="K51" s="233"/>
      <c r="L51" s="233"/>
      <c r="M51" s="233"/>
      <c r="N51" s="233"/>
      <c r="O51" s="233"/>
      <c r="P51" s="233"/>
      <c r="Q51" s="233"/>
      <c r="R51" s="233"/>
      <c r="S51" s="233"/>
      <c r="AE51" s="1" t="s">
        <v>176</v>
      </c>
    </row>
    <row r="52" spans="2:31" s="4" customFormat="1" hidden="1" x14ac:dyDescent="0.25">
      <c r="B52" s="266" t="s">
        <v>177</v>
      </c>
      <c r="C52" s="266"/>
      <c r="D52" s="266"/>
      <c r="E52" s="266"/>
      <c r="F52" s="266"/>
      <c r="G52" s="266"/>
      <c r="H52" s="266"/>
      <c r="I52" s="266"/>
      <c r="J52" s="266"/>
      <c r="K52" s="266"/>
      <c r="L52" s="266"/>
      <c r="M52" s="266"/>
      <c r="N52" s="266"/>
      <c r="O52" s="266"/>
      <c r="P52" s="266"/>
      <c r="Q52" s="266"/>
      <c r="R52" s="266"/>
      <c r="S52" s="266"/>
      <c r="T52" s="48"/>
      <c r="AE52" s="1" t="s">
        <v>178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28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1" t="s">
        <v>196</v>
      </c>
      <c r="C136" s="225">
        <v>632407</v>
      </c>
      <c r="D136" s="225">
        <v>248294</v>
      </c>
      <c r="E136" s="225">
        <v>384253</v>
      </c>
      <c r="F136" s="225">
        <v>593573</v>
      </c>
      <c r="G136" s="226">
        <f>F136/E136-1</f>
        <v>0.54474525898301374</v>
      </c>
      <c r="H136" s="225">
        <f>F136-E136</f>
        <v>209320</v>
      </c>
      <c r="I136" s="226">
        <f>F136/F$136</f>
        <v>1</v>
      </c>
      <c r="J136" s="225">
        <v>612478</v>
      </c>
      <c r="K136" s="226">
        <f>H136/H$136</f>
        <v>1</v>
      </c>
      <c r="L136" s="226">
        <f>J136/F136-1</f>
        <v>3.1849494501939857E-2</v>
      </c>
      <c r="M136" s="225">
        <f>J136-F136</f>
        <v>18905</v>
      </c>
      <c r="N136" s="226">
        <f>J136/C136-1</f>
        <v>-3.1512933917556274E-2</v>
      </c>
      <c r="O136" s="225">
        <f>J136-C136</f>
        <v>-19929</v>
      </c>
      <c r="Q136" s="29"/>
      <c r="R136" s="79"/>
      <c r="Z136" s="1" t="s">
        <v>169</v>
      </c>
      <c r="AE136"/>
    </row>
    <row r="137" spans="1:31" s="4" customFormat="1" x14ac:dyDescent="0.25">
      <c r="B137" s="232" t="s">
        <v>44</v>
      </c>
      <c r="C137" s="249">
        <v>109920</v>
      </c>
      <c r="D137" s="249">
        <v>49521</v>
      </c>
      <c r="E137" s="249">
        <v>120918</v>
      </c>
      <c r="F137" s="249">
        <v>120397</v>
      </c>
      <c r="G137" s="255">
        <f t="shared" ref="G137:G146" si="12">F137/E137-1</f>
        <v>-4.3087050728592979E-3</v>
      </c>
      <c r="H137" s="262">
        <f t="shared" ref="H137:H146" si="13">F137-E137</f>
        <v>-521</v>
      </c>
      <c r="I137" s="257">
        <f t="shared" ref="I137:K146" si="14">F137/F$136</f>
        <v>0.20283436072732419</v>
      </c>
      <c r="J137" s="249">
        <v>106138</v>
      </c>
      <c r="K137" s="257">
        <f t="shared" si="14"/>
        <v>-2.4890120389833748E-3</v>
      </c>
      <c r="L137" s="257">
        <f t="shared" ref="L137:L146" si="15">J137/F137-1</f>
        <v>-0.11843318355108512</v>
      </c>
      <c r="M137" s="256">
        <f t="shared" ref="M137:M146" si="16">J137-F137</f>
        <v>-14259</v>
      </c>
      <c r="N137" s="255">
        <f t="shared" ref="N137:N145" si="17">J137/C137-1</f>
        <v>-3.4406841339155725E-2</v>
      </c>
      <c r="O137" s="249">
        <f t="shared" ref="O137:O146" si="18">J137-C137</f>
        <v>-3782</v>
      </c>
      <c r="Q137" s="29"/>
      <c r="R137" s="79"/>
      <c r="Z137" s="1" t="s">
        <v>171</v>
      </c>
    </row>
    <row r="138" spans="1:31" s="4" customFormat="1" x14ac:dyDescent="0.25">
      <c r="B138" s="232" t="s">
        <v>45</v>
      </c>
      <c r="C138" s="249">
        <v>76491</v>
      </c>
      <c r="D138" s="249">
        <v>26848</v>
      </c>
      <c r="E138" s="249">
        <v>39986</v>
      </c>
      <c r="F138" s="249">
        <v>75857</v>
      </c>
      <c r="G138" s="255">
        <f t="shared" si="12"/>
        <v>0.89708898114340019</v>
      </c>
      <c r="H138" s="262">
        <f t="shared" si="13"/>
        <v>35871</v>
      </c>
      <c r="I138" s="257">
        <f t="shared" si="14"/>
        <v>0.12779725492904831</v>
      </c>
      <c r="J138" s="249">
        <v>67064</v>
      </c>
      <c r="K138" s="257">
        <f t="shared" si="14"/>
        <v>0.17136919549015861</v>
      </c>
      <c r="L138" s="257">
        <f t="shared" si="15"/>
        <v>-0.1159154725338466</v>
      </c>
      <c r="M138" s="256">
        <f t="shared" si="16"/>
        <v>-8793</v>
      </c>
      <c r="N138" s="255">
        <f t="shared" si="17"/>
        <v>-0.12324325737668484</v>
      </c>
      <c r="O138" s="249">
        <f t="shared" si="18"/>
        <v>-9427</v>
      </c>
      <c r="Q138" s="29"/>
      <c r="R138" s="79"/>
      <c r="Z138" s="1"/>
    </row>
    <row r="139" spans="1:31" s="4" customFormat="1" x14ac:dyDescent="0.25">
      <c r="B139" s="232" t="s">
        <v>46</v>
      </c>
      <c r="C139" s="249">
        <v>4565</v>
      </c>
      <c r="D139" s="249">
        <v>681</v>
      </c>
      <c r="E139" s="249">
        <v>2535</v>
      </c>
      <c r="F139" s="249">
        <v>3247</v>
      </c>
      <c r="G139" s="255">
        <f t="shared" si="12"/>
        <v>0.28086785009861925</v>
      </c>
      <c r="H139" s="263">
        <f t="shared" si="13"/>
        <v>712</v>
      </c>
      <c r="I139" s="261">
        <f t="shared" si="14"/>
        <v>5.4702622929277446E-3</v>
      </c>
      <c r="J139" s="249">
        <v>5439</v>
      </c>
      <c r="K139" s="261">
        <f t="shared" si="14"/>
        <v>3.4014905407987769E-3</v>
      </c>
      <c r="L139" s="257">
        <f t="shared" si="15"/>
        <v>0.67508469356328926</v>
      </c>
      <c r="M139" s="256">
        <f t="shared" si="16"/>
        <v>2192</v>
      </c>
      <c r="N139" s="255">
        <f t="shared" si="17"/>
        <v>0.1914567360350492</v>
      </c>
      <c r="O139" s="249">
        <f t="shared" si="18"/>
        <v>874</v>
      </c>
      <c r="Q139" s="29"/>
      <c r="R139" s="79"/>
      <c r="Z139" s="1"/>
    </row>
    <row r="140" spans="1:31" s="4" customFormat="1" x14ac:dyDescent="0.25">
      <c r="B140" s="232" t="s">
        <v>48</v>
      </c>
      <c r="C140" s="249">
        <v>284219</v>
      </c>
      <c r="D140" s="249">
        <v>74813</v>
      </c>
      <c r="E140" s="249">
        <v>114704</v>
      </c>
      <c r="F140" s="249">
        <v>244952</v>
      </c>
      <c r="G140" s="255">
        <f t="shared" si="12"/>
        <v>1.1355140186915889</v>
      </c>
      <c r="H140" s="262">
        <f t="shared" si="13"/>
        <v>130248</v>
      </c>
      <c r="I140" s="257">
        <f t="shared" si="14"/>
        <v>0.4126737570610523</v>
      </c>
      <c r="J140" s="249">
        <v>249820</v>
      </c>
      <c r="K140" s="257">
        <f t="shared" si="14"/>
        <v>0.62224345499713363</v>
      </c>
      <c r="L140" s="257">
        <f t="shared" si="15"/>
        <v>1.987328129592747E-2</v>
      </c>
      <c r="M140" s="256">
        <f t="shared" si="16"/>
        <v>4868</v>
      </c>
      <c r="N140" s="255">
        <f t="shared" si="17"/>
        <v>-0.12102991003416375</v>
      </c>
      <c r="O140" s="249">
        <f t="shared" si="18"/>
        <v>-34399</v>
      </c>
      <c r="Q140" s="29"/>
      <c r="R140" s="79"/>
      <c r="Z140" s="1"/>
    </row>
    <row r="141" spans="1:31" s="4" customFormat="1" x14ac:dyDescent="0.25">
      <c r="B141" s="232" t="s">
        <v>50</v>
      </c>
      <c r="C141" s="249">
        <v>19123</v>
      </c>
      <c r="D141" s="249">
        <v>25621</v>
      </c>
      <c r="E141" s="249">
        <v>20278</v>
      </c>
      <c r="F141" s="249">
        <v>32271</v>
      </c>
      <c r="G141" s="255">
        <f t="shared" si="12"/>
        <v>0.59142913502317773</v>
      </c>
      <c r="H141" s="263">
        <f t="shared" si="13"/>
        <v>11993</v>
      </c>
      <c r="I141" s="261">
        <f t="shared" si="14"/>
        <v>5.4367365092414917E-2</v>
      </c>
      <c r="J141" s="249">
        <v>36164</v>
      </c>
      <c r="K141" s="261">
        <f t="shared" si="14"/>
        <v>5.7295050640168162E-2</v>
      </c>
      <c r="L141" s="257">
        <f t="shared" si="15"/>
        <v>0.12063462551516846</v>
      </c>
      <c r="M141" s="256">
        <f t="shared" si="16"/>
        <v>3893</v>
      </c>
      <c r="N141" s="255">
        <f t="shared" si="17"/>
        <v>0.89112586937196037</v>
      </c>
      <c r="O141" s="249">
        <f t="shared" si="18"/>
        <v>17041</v>
      </c>
      <c r="Q141" s="29"/>
      <c r="R141" s="79"/>
      <c r="Z141" s="1"/>
    </row>
    <row r="142" spans="1:31" s="4" customFormat="1" x14ac:dyDescent="0.25">
      <c r="B142" s="232" t="s">
        <v>51</v>
      </c>
      <c r="C142" s="249">
        <v>59066</v>
      </c>
      <c r="D142" s="249">
        <v>33780</v>
      </c>
      <c r="E142" s="249">
        <v>51310</v>
      </c>
      <c r="F142" s="249">
        <v>65021</v>
      </c>
      <c r="G142" s="255">
        <f t="shared" si="12"/>
        <v>0.26721886571818354</v>
      </c>
      <c r="H142" s="262">
        <f t="shared" si="13"/>
        <v>13711</v>
      </c>
      <c r="I142" s="257">
        <f t="shared" si="14"/>
        <v>0.10954170759114717</v>
      </c>
      <c r="J142" s="249">
        <v>80309</v>
      </c>
      <c r="K142" s="257">
        <f t="shared" si="14"/>
        <v>6.5502579782151724E-2</v>
      </c>
      <c r="L142" s="257">
        <f t="shared" si="15"/>
        <v>0.23512403684963323</v>
      </c>
      <c r="M142" s="256">
        <f t="shared" si="16"/>
        <v>15288</v>
      </c>
      <c r="N142" s="255">
        <f t="shared" si="17"/>
        <v>0.3596485287644331</v>
      </c>
      <c r="O142" s="249">
        <f t="shared" si="18"/>
        <v>21243</v>
      </c>
      <c r="Q142" s="29"/>
      <c r="R142" s="79"/>
      <c r="Z142" s="1"/>
    </row>
    <row r="143" spans="1:31" s="4" customFormat="1" x14ac:dyDescent="0.25">
      <c r="B143" s="232" t="s">
        <v>49</v>
      </c>
      <c r="C143" s="249">
        <v>17966</v>
      </c>
      <c r="D143" s="249">
        <v>7339</v>
      </c>
      <c r="E143" s="249">
        <v>10731</v>
      </c>
      <c r="F143" s="249">
        <v>17520</v>
      </c>
      <c r="G143" s="255">
        <f t="shared" si="12"/>
        <v>0.63265306122448983</v>
      </c>
      <c r="H143" s="263">
        <f t="shared" si="13"/>
        <v>6789</v>
      </c>
      <c r="I143" s="261">
        <f t="shared" si="14"/>
        <v>2.951616734588669E-2</v>
      </c>
      <c r="J143" s="249">
        <v>25698</v>
      </c>
      <c r="K143" s="261">
        <f t="shared" si="14"/>
        <v>3.243359449646474E-2</v>
      </c>
      <c r="L143" s="257">
        <f t="shared" si="15"/>
        <v>0.46678082191780823</v>
      </c>
      <c r="M143" s="256">
        <f t="shared" si="16"/>
        <v>8178</v>
      </c>
      <c r="N143" s="255">
        <f t="shared" si="17"/>
        <v>0.43036847378381382</v>
      </c>
      <c r="O143" s="249">
        <f t="shared" si="18"/>
        <v>7732</v>
      </c>
      <c r="Q143" s="29"/>
      <c r="R143" s="79"/>
      <c r="Z143" s="1"/>
    </row>
    <row r="144" spans="1:31" s="4" customFormat="1" x14ac:dyDescent="0.25">
      <c r="B144" s="232" t="s">
        <v>52</v>
      </c>
      <c r="C144" s="249">
        <v>20687</v>
      </c>
      <c r="D144" s="249">
        <v>6781</v>
      </c>
      <c r="E144" s="249">
        <v>11021</v>
      </c>
      <c r="F144" s="249">
        <v>9118</v>
      </c>
      <c r="G144" s="255">
        <f t="shared" si="12"/>
        <v>-0.17267035659196084</v>
      </c>
      <c r="H144" s="262">
        <f t="shared" si="13"/>
        <v>-1903</v>
      </c>
      <c r="I144" s="257">
        <f t="shared" si="14"/>
        <v>1.536121083674628E-2</v>
      </c>
      <c r="J144" s="249">
        <v>11280</v>
      </c>
      <c r="K144" s="257">
        <f t="shared" si="14"/>
        <v>-9.0913433976686411E-3</v>
      </c>
      <c r="L144" s="257">
        <f t="shared" si="15"/>
        <v>0.23711340206185572</v>
      </c>
      <c r="M144" s="256">
        <f t="shared" si="16"/>
        <v>2162</v>
      </c>
      <c r="N144" s="255">
        <f t="shared" si="17"/>
        <v>-0.45473002368637305</v>
      </c>
      <c r="O144" s="249">
        <f t="shared" si="18"/>
        <v>-9407</v>
      </c>
      <c r="Q144" s="29"/>
      <c r="R144" s="79"/>
      <c r="Z144" s="1"/>
    </row>
    <row r="145" spans="2:31" s="4" customFormat="1" x14ac:dyDescent="0.25">
      <c r="B145" s="232" t="s">
        <v>47</v>
      </c>
      <c r="C145" s="249">
        <v>19152</v>
      </c>
      <c r="D145" s="249">
        <v>15343</v>
      </c>
      <c r="E145" s="249">
        <v>4744</v>
      </c>
      <c r="F145" s="249">
        <v>9037</v>
      </c>
      <c r="G145" s="255">
        <f t="shared" si="12"/>
        <v>0.9049325463743676</v>
      </c>
      <c r="H145" s="263">
        <f t="shared" si="13"/>
        <v>4293</v>
      </c>
      <c r="I145" s="261">
        <f t="shared" si="14"/>
        <v>1.5224749104153995E-2</v>
      </c>
      <c r="J145" s="249">
        <v>15069</v>
      </c>
      <c r="K145" s="261">
        <f t="shared" si="14"/>
        <v>2.0509268106248806E-2</v>
      </c>
      <c r="L145" s="257">
        <f t="shared" si="15"/>
        <v>0.66747814540223516</v>
      </c>
      <c r="M145" s="256">
        <f t="shared" si="16"/>
        <v>6032</v>
      </c>
      <c r="N145" s="255">
        <f t="shared" si="17"/>
        <v>-0.21318922305764409</v>
      </c>
      <c r="O145" s="249">
        <f t="shared" si="18"/>
        <v>-4083</v>
      </c>
      <c r="Q145" s="29"/>
      <c r="R145" s="79"/>
      <c r="Z145" s="1"/>
    </row>
    <row r="146" spans="2:31" s="4" customFormat="1" x14ac:dyDescent="0.25">
      <c r="B146" s="232" t="s">
        <v>197</v>
      </c>
      <c r="C146" s="249">
        <f>C136-SUM(C137:C145)</f>
        <v>21218</v>
      </c>
      <c r="D146" s="249">
        <f>D136-SUM(D137:D145)</f>
        <v>7567</v>
      </c>
      <c r="E146" s="249">
        <f>E136-SUM(E137:E145)</f>
        <v>8026</v>
      </c>
      <c r="F146" s="249">
        <f>F136-SUM(F137:F145)</f>
        <v>16153</v>
      </c>
      <c r="G146" s="255">
        <f t="shared" si="12"/>
        <v>1.012584101669574</v>
      </c>
      <c r="H146" s="262">
        <f t="shared" si="13"/>
        <v>8127</v>
      </c>
      <c r="I146" s="257">
        <f t="shared" si="14"/>
        <v>2.7213165019298383E-2</v>
      </c>
      <c r="J146" s="249">
        <f>J136-SUM(J137:J145)</f>
        <v>15497</v>
      </c>
      <c r="K146" s="257">
        <f t="shared" si="14"/>
        <v>3.8825721383527613E-2</v>
      </c>
      <c r="L146" s="257">
        <f t="shared" si="15"/>
        <v>-4.0611651086485456E-2</v>
      </c>
      <c r="M146" s="256">
        <f t="shared" si="16"/>
        <v>-656</v>
      </c>
      <c r="N146" s="255">
        <f>J146/C146-1</f>
        <v>-0.26962955980771042</v>
      </c>
      <c r="O146" s="249">
        <f t="shared" si="18"/>
        <v>-5721</v>
      </c>
      <c r="Q146" s="29"/>
      <c r="R146" s="79"/>
      <c r="Z146" s="1"/>
    </row>
    <row r="147" spans="2:31" s="4" customFormat="1" ht="7.5" customHeight="1" x14ac:dyDescent="0.25">
      <c r="B147" s="233"/>
      <c r="C147" s="233"/>
      <c r="D147" s="233"/>
      <c r="E147" s="233"/>
      <c r="F147" s="233"/>
      <c r="G147" s="233"/>
      <c r="H147" s="233"/>
      <c r="I147" s="233"/>
      <c r="J147" s="233"/>
      <c r="K147" s="233"/>
      <c r="L147" s="233"/>
      <c r="M147" s="233"/>
      <c r="N147" s="233"/>
      <c r="O147" s="233"/>
      <c r="Z147" s="1" t="s">
        <v>176</v>
      </c>
    </row>
    <row r="148" spans="2:31" s="4" customFormat="1" x14ac:dyDescent="0.25">
      <c r="B148" s="125" t="s">
        <v>177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178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478D75-210C-4B44-8DE4-7E1FE604E8A0}">
  <sheetPr>
    <tabColor theme="4" tint="0.39997558519241921"/>
  </sheetPr>
  <dimension ref="A1:AE149"/>
  <sheetViews>
    <sheetView showGridLines="0" zoomScaleNormal="100" workbookViewId="0">
      <selection activeCell="D16" sqref="D16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199</v>
      </c>
      <c r="G1" s="220"/>
      <c r="H1" s="220"/>
      <c r="I1" s="220"/>
      <c r="K1" s="220"/>
    </row>
    <row r="3" spans="1:31" s="4" customFormat="1" ht="25.5" customHeight="1" thickBot="1" x14ac:dyDescent="0.3">
      <c r="B3" s="62" t="s">
        <v>29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38" t="s">
        <v>256</v>
      </c>
      <c r="D5" s="238" t="s">
        <v>257</v>
      </c>
      <c r="E5" s="238" t="s">
        <v>263</v>
      </c>
      <c r="F5" s="239" t="str">
        <f>CONCATENATE("%/s total Tenerife ",RIGHT(E5,4))</f>
        <v>%/s total Tenerife 2021</v>
      </c>
      <c r="G5" s="238" t="s">
        <v>258</v>
      </c>
      <c r="H5" s="239" t="str">
        <f>CONCATENATE("var. ",RIGHT(G5,2),"/",RIGHT(E5,2))</f>
        <v>var. 22/21</v>
      </c>
      <c r="I5" s="239" t="str">
        <f>CONCATENATE("dif. ",RIGHT(G5,2),"/",RIGHT(E5,2))</f>
        <v>dif. 22/21</v>
      </c>
      <c r="J5" s="239" t="str">
        <f>CONCATENATE("%/s total Tenerife ",RIGHT(G5,4))</f>
        <v>%/s total Tenerife 2022</v>
      </c>
      <c r="K5" s="238" t="s">
        <v>259</v>
      </c>
      <c r="L5" s="239" t="str">
        <f>CONCATENATE("var. ",RIGHT(K5,2),"/",RIGHT(G5,2))</f>
        <v>var. 23/22</v>
      </c>
      <c r="M5" s="239" t="str">
        <f>CONCATENATE("dif. ",RIGHT(K5,2),"/",RIGHT(G5,2))</f>
        <v>dif. 23/22</v>
      </c>
      <c r="N5" s="239" t="str">
        <f>CONCATENATE("%/s total Tenerife ",RIGHT(K5,4))</f>
        <v>%/s total Tenerife 2023</v>
      </c>
      <c r="O5" s="238" t="s">
        <v>260</v>
      </c>
      <c r="P5" s="239" t="str">
        <f>CONCATENATE("var. ",RIGHT(O5,2),"/",RIGHT(K5,2))</f>
        <v>var. 24/23</v>
      </c>
      <c r="Q5" s="239" t="str">
        <f>CONCATENATE("dif. ",RIGHT(O5,2),"/",RIGHT(K5,2))</f>
        <v>dif. 24/23</v>
      </c>
      <c r="R5" s="239" t="str">
        <f>CONCATENATE("var. ",RIGHT(O5,2),"/",RIGHT(C5,2))</f>
        <v>var. 24/19</v>
      </c>
      <c r="S5" s="239" t="str">
        <f>CONCATENATE("dif. ",RIGHT(O5,2),"/",RIGHT(C5,2))</f>
        <v>dif. 24/19</v>
      </c>
      <c r="T5" s="239" t="str">
        <f>CONCATENATE("%/s total Tenerife ",RIGHT(O5,4))</f>
        <v>%/s total Tenerife 2024</v>
      </c>
      <c r="AE5" s="1"/>
    </row>
    <row r="6" spans="1:31" ht="18.75" x14ac:dyDescent="0.3">
      <c r="A6" s="4"/>
      <c r="B6" s="221" t="s">
        <v>196</v>
      </c>
      <c r="C6" s="240">
        <v>328320</v>
      </c>
      <c r="D6" s="240">
        <v>151426</v>
      </c>
      <c r="E6" s="240">
        <v>325238</v>
      </c>
      <c r="F6" s="241">
        <f>E6/$E$6</f>
        <v>1</v>
      </c>
      <c r="G6" s="240">
        <v>341997</v>
      </c>
      <c r="H6" s="241">
        <f>G6/E6-1</f>
        <v>5.152841918840978E-2</v>
      </c>
      <c r="I6" s="240">
        <f>G6-E6</f>
        <v>16759</v>
      </c>
      <c r="J6" s="241">
        <f>G6/$G$6</f>
        <v>1</v>
      </c>
      <c r="K6" s="240">
        <v>348792</v>
      </c>
      <c r="L6" s="241">
        <f>K6/G6-1</f>
        <v>1.9868595338555561E-2</v>
      </c>
      <c r="M6" s="240">
        <f>K6-G6</f>
        <v>6795</v>
      </c>
      <c r="N6" s="241">
        <f>K6/$K$6</f>
        <v>1</v>
      </c>
      <c r="O6" s="240">
        <v>338193</v>
      </c>
      <c r="P6" s="241">
        <f>O6/K6-1</f>
        <v>-3.0387738250877261E-2</v>
      </c>
      <c r="Q6" s="240">
        <f>O6-K6</f>
        <v>-10599</v>
      </c>
      <c r="R6" s="241">
        <f>IFERROR(O6/C6-1,"-")</f>
        <v>3.0071271929824617E-2</v>
      </c>
      <c r="S6" s="240">
        <f>O6-C6</f>
        <v>9873</v>
      </c>
      <c r="T6" s="241">
        <f>O6/$O$6</f>
        <v>1</v>
      </c>
      <c r="V6" s="29"/>
      <c r="W6" s="79"/>
      <c r="AE6" s="1" t="s">
        <v>169</v>
      </c>
    </row>
    <row r="7" spans="1:31" s="4" customFormat="1" x14ac:dyDescent="0.25">
      <c r="B7" s="232" t="s">
        <v>44</v>
      </c>
      <c r="C7" s="249">
        <v>94584</v>
      </c>
      <c r="D7" s="249">
        <v>42842</v>
      </c>
      <c r="E7" s="249">
        <v>110132</v>
      </c>
      <c r="F7" s="255">
        <f t="shared" ref="F7:F16" si="0">E7/$E$6</f>
        <v>0.33861971848308009</v>
      </c>
      <c r="G7" s="249">
        <v>74040</v>
      </c>
      <c r="H7" s="257">
        <f>G7/E7-1</f>
        <v>-0.32771583191079801</v>
      </c>
      <c r="I7" s="256">
        <f>G7-E7</f>
        <v>-36092</v>
      </c>
      <c r="J7" s="255">
        <f>G7/$G$6</f>
        <v>0.21649312713269414</v>
      </c>
      <c r="K7" s="249">
        <v>63391</v>
      </c>
      <c r="L7" s="257">
        <f>K7/G7-1</f>
        <v>-0.14382766072393305</v>
      </c>
      <c r="M7" s="256">
        <f>K7-G7</f>
        <v>-10649</v>
      </c>
      <c r="N7" s="255">
        <f>K7/$K$6</f>
        <v>0.18174442074359504</v>
      </c>
      <c r="O7" s="249">
        <v>50766</v>
      </c>
      <c r="P7" s="257">
        <f>O7/K7-1</f>
        <v>-0.19916076414632988</v>
      </c>
      <c r="Q7" s="256">
        <f>O7-K7</f>
        <v>-12625</v>
      </c>
      <c r="R7" s="257">
        <f t="shared" ref="R7:R16" si="1">IFERROR(O7/C7-1,"-")</f>
        <v>-0.4632707434661254</v>
      </c>
      <c r="S7" s="256">
        <f t="shared" ref="S7:S16" si="2">O7-C7</f>
        <v>-43818</v>
      </c>
      <c r="T7" s="255">
        <f>O7/$O$6</f>
        <v>0.15010955282930161</v>
      </c>
      <c r="V7" s="29"/>
      <c r="W7" s="79"/>
      <c r="AE7" s="1" t="s">
        <v>171</v>
      </c>
    </row>
    <row r="8" spans="1:31" s="4" customFormat="1" x14ac:dyDescent="0.25">
      <c r="B8" s="232" t="s">
        <v>45</v>
      </c>
      <c r="C8" s="249">
        <v>40885</v>
      </c>
      <c r="D8" s="249">
        <v>16143</v>
      </c>
      <c r="E8" s="249">
        <v>35855</v>
      </c>
      <c r="F8" s="255">
        <f t="shared" si="0"/>
        <v>0.11024234560537206</v>
      </c>
      <c r="G8" s="249">
        <v>41441</v>
      </c>
      <c r="H8" s="257">
        <f t="shared" ref="H8:H16" si="3">G8/E8-1</f>
        <v>0.15579417096639236</v>
      </c>
      <c r="I8" s="256">
        <f t="shared" ref="I8:I16" si="4">G8-E8</f>
        <v>5586</v>
      </c>
      <c r="J8" s="255">
        <f t="shared" ref="J8:J16" si="5">G8/$G$6</f>
        <v>0.12117357754600186</v>
      </c>
      <c r="K8" s="249">
        <v>42012</v>
      </c>
      <c r="L8" s="257">
        <f t="shared" ref="L8:L16" si="6">K8/G8-1</f>
        <v>1.3778625033179726E-2</v>
      </c>
      <c r="M8" s="256">
        <f t="shared" ref="M8:M16" si="7">K8-G8</f>
        <v>571</v>
      </c>
      <c r="N8" s="255">
        <f t="shared" ref="N8:N16" si="8">K8/$K$6</f>
        <v>0.12045001032133765</v>
      </c>
      <c r="O8" s="249">
        <v>41448</v>
      </c>
      <c r="P8" s="257">
        <f t="shared" ref="P8:P16" si="9">O8/K8-1</f>
        <v>-1.3424735789774322E-2</v>
      </c>
      <c r="Q8" s="256">
        <f t="shared" ref="Q8:Q16" si="10">O8-K8</f>
        <v>-564</v>
      </c>
      <c r="R8" s="257">
        <f t="shared" si="1"/>
        <v>1.3770331417390258E-2</v>
      </c>
      <c r="S8" s="256">
        <f t="shared" si="2"/>
        <v>563</v>
      </c>
      <c r="T8" s="255">
        <f t="shared" ref="T8:T16" si="11">O8/$O$6</f>
        <v>0.12255723802680718</v>
      </c>
      <c r="V8" s="29"/>
      <c r="W8" s="79"/>
      <c r="AE8" s="1"/>
    </row>
    <row r="9" spans="1:31" s="4" customFormat="1" x14ac:dyDescent="0.25">
      <c r="B9" s="232" t="s">
        <v>46</v>
      </c>
      <c r="C9" s="249">
        <v>4959</v>
      </c>
      <c r="D9" s="249">
        <v>1503</v>
      </c>
      <c r="E9" s="249">
        <v>1994</v>
      </c>
      <c r="F9" s="250">
        <f t="shared" si="0"/>
        <v>6.1308949138784517E-3</v>
      </c>
      <c r="G9" s="249">
        <v>2187</v>
      </c>
      <c r="H9" s="261">
        <f t="shared" si="3"/>
        <v>9.679037111333999E-2</v>
      </c>
      <c r="I9" s="252">
        <f t="shared" si="4"/>
        <v>193</v>
      </c>
      <c r="J9" s="250">
        <f t="shared" si="5"/>
        <v>6.3947929367801472E-3</v>
      </c>
      <c r="K9" s="249">
        <v>12282</v>
      </c>
      <c r="L9" s="257">
        <f t="shared" si="6"/>
        <v>4.6159122085048008</v>
      </c>
      <c r="M9" s="256">
        <f t="shared" si="7"/>
        <v>10095</v>
      </c>
      <c r="N9" s="255">
        <f t="shared" si="8"/>
        <v>3.5212963600082574E-2</v>
      </c>
      <c r="O9" s="249">
        <v>5931</v>
      </c>
      <c r="P9" s="257">
        <f t="shared" si="9"/>
        <v>-0.51709819247679534</v>
      </c>
      <c r="Q9" s="256">
        <f t="shared" si="10"/>
        <v>-6351</v>
      </c>
      <c r="R9" s="257">
        <f t="shared" si="1"/>
        <v>0.19600725952813058</v>
      </c>
      <c r="S9" s="256">
        <f t="shared" si="2"/>
        <v>972</v>
      </c>
      <c r="T9" s="255">
        <f t="shared" si="11"/>
        <v>1.7537323362695267E-2</v>
      </c>
      <c r="V9" s="29"/>
      <c r="W9" s="79"/>
      <c r="AE9" s="1"/>
    </row>
    <row r="10" spans="1:31" s="4" customFormat="1" x14ac:dyDescent="0.25">
      <c r="B10" s="232" t="s">
        <v>48</v>
      </c>
      <c r="C10" s="249">
        <v>56186</v>
      </c>
      <c r="D10" s="249">
        <v>16241</v>
      </c>
      <c r="E10" s="249">
        <v>45986</v>
      </c>
      <c r="F10" s="255">
        <f t="shared" si="0"/>
        <v>0.14139184228165222</v>
      </c>
      <c r="G10" s="249">
        <v>76215</v>
      </c>
      <c r="H10" s="257">
        <f t="shared" si="3"/>
        <v>0.6573522376375418</v>
      </c>
      <c r="I10" s="256">
        <f t="shared" si="4"/>
        <v>30229</v>
      </c>
      <c r="J10" s="255">
        <f t="shared" si="5"/>
        <v>0.22285283204238635</v>
      </c>
      <c r="K10" s="249">
        <v>76079</v>
      </c>
      <c r="L10" s="257">
        <f t="shared" si="6"/>
        <v>-1.7844256379977441E-3</v>
      </c>
      <c r="M10" s="256">
        <f t="shared" si="7"/>
        <v>-136</v>
      </c>
      <c r="N10" s="255">
        <f t="shared" si="8"/>
        <v>0.21812140186701529</v>
      </c>
      <c r="O10" s="249">
        <v>86382</v>
      </c>
      <c r="P10" s="257">
        <f t="shared" si="9"/>
        <v>0.13542501873053014</v>
      </c>
      <c r="Q10" s="256">
        <f t="shared" si="10"/>
        <v>10303</v>
      </c>
      <c r="R10" s="257">
        <f t="shared" si="1"/>
        <v>0.5374292528387854</v>
      </c>
      <c r="S10" s="256">
        <f t="shared" si="2"/>
        <v>30196</v>
      </c>
      <c r="T10" s="255">
        <f>O10/$O$6</f>
        <v>0.25542219974984698</v>
      </c>
      <c r="V10" s="29"/>
      <c r="W10" s="79"/>
      <c r="AE10" s="1"/>
    </row>
    <row r="11" spans="1:31" s="4" customFormat="1" x14ac:dyDescent="0.25">
      <c r="B11" s="232" t="s">
        <v>50</v>
      </c>
      <c r="C11" s="249">
        <v>9234</v>
      </c>
      <c r="D11" s="249">
        <v>2058</v>
      </c>
      <c r="E11" s="249">
        <v>21947</v>
      </c>
      <c r="F11" s="250">
        <f t="shared" si="0"/>
        <v>6.7479814781790562E-2</v>
      </c>
      <c r="G11" s="249">
        <v>13592</v>
      </c>
      <c r="H11" s="261">
        <f t="shared" si="3"/>
        <v>-0.38068984371440284</v>
      </c>
      <c r="I11" s="252">
        <f t="shared" si="4"/>
        <v>-8355</v>
      </c>
      <c r="J11" s="250">
        <f t="shared" si="5"/>
        <v>3.9743038681625861E-2</v>
      </c>
      <c r="K11" s="249">
        <v>16768</v>
      </c>
      <c r="L11" s="257">
        <f t="shared" si="6"/>
        <v>0.23366686286050609</v>
      </c>
      <c r="M11" s="256">
        <f t="shared" si="7"/>
        <v>3176</v>
      </c>
      <c r="N11" s="255">
        <f t="shared" si="8"/>
        <v>4.8074497121493615E-2</v>
      </c>
      <c r="O11" s="249">
        <v>13342</v>
      </c>
      <c r="P11" s="257">
        <f t="shared" si="9"/>
        <v>-0.20431774809160308</v>
      </c>
      <c r="Q11" s="256">
        <f t="shared" si="10"/>
        <v>-3426</v>
      </c>
      <c r="R11" s="257">
        <f t="shared" si="1"/>
        <v>0.44487762616417581</v>
      </c>
      <c r="S11" s="256">
        <f t="shared" si="2"/>
        <v>4108</v>
      </c>
      <c r="T11" s="255">
        <f t="shared" si="11"/>
        <v>3.945084611449675E-2</v>
      </c>
      <c r="V11" s="29"/>
      <c r="W11" s="79"/>
      <c r="AE11" s="1"/>
    </row>
    <row r="12" spans="1:31" s="4" customFormat="1" x14ac:dyDescent="0.25">
      <c r="B12" s="232" t="s">
        <v>51</v>
      </c>
      <c r="C12" s="249">
        <v>44251</v>
      </c>
      <c r="D12" s="249">
        <v>16691</v>
      </c>
      <c r="E12" s="249">
        <v>34948</v>
      </c>
      <c r="F12" s="255">
        <f t="shared" si="0"/>
        <v>0.10745361858085463</v>
      </c>
      <c r="G12" s="249">
        <v>50706</v>
      </c>
      <c r="H12" s="257">
        <f t="shared" si="3"/>
        <v>0.45089847773835423</v>
      </c>
      <c r="I12" s="256">
        <f t="shared" si="4"/>
        <v>15758</v>
      </c>
      <c r="J12" s="255">
        <f t="shared" si="5"/>
        <v>0.14826445846016192</v>
      </c>
      <c r="K12" s="249">
        <v>48815</v>
      </c>
      <c r="L12" s="257">
        <f t="shared" si="6"/>
        <v>-3.7293416952628888E-2</v>
      </c>
      <c r="M12" s="256">
        <f t="shared" si="7"/>
        <v>-1891</v>
      </c>
      <c r="N12" s="255">
        <f t="shared" si="8"/>
        <v>0.13995447143283102</v>
      </c>
      <c r="O12" s="249">
        <v>57435</v>
      </c>
      <c r="P12" s="257">
        <f t="shared" si="9"/>
        <v>0.17658506606575841</v>
      </c>
      <c r="Q12" s="256">
        <f t="shared" si="10"/>
        <v>8620</v>
      </c>
      <c r="R12" s="257">
        <f t="shared" si="1"/>
        <v>0.29793676979051331</v>
      </c>
      <c r="S12" s="256">
        <f t="shared" si="2"/>
        <v>13184</v>
      </c>
      <c r="T12" s="255">
        <f t="shared" si="11"/>
        <v>0.16982906210359175</v>
      </c>
      <c r="V12" s="29"/>
      <c r="W12" s="79"/>
      <c r="AE12" s="1"/>
    </row>
    <row r="13" spans="1:31" s="4" customFormat="1" x14ac:dyDescent="0.25">
      <c r="B13" s="232" t="s">
        <v>49</v>
      </c>
      <c r="C13" s="249">
        <v>12910</v>
      </c>
      <c r="D13" s="249">
        <v>5930</v>
      </c>
      <c r="E13" s="249">
        <v>7014</v>
      </c>
      <c r="F13" s="250">
        <f t="shared" si="0"/>
        <v>2.1565745700071946E-2</v>
      </c>
      <c r="G13" s="249">
        <v>11891</v>
      </c>
      <c r="H13" s="261">
        <f t="shared" si="3"/>
        <v>0.69532363843741085</v>
      </c>
      <c r="I13" s="252">
        <f t="shared" si="4"/>
        <v>4877</v>
      </c>
      <c r="J13" s="250">
        <f t="shared" si="5"/>
        <v>3.4769310841907972E-2</v>
      </c>
      <c r="K13" s="249">
        <v>9535</v>
      </c>
      <c r="L13" s="257">
        <f t="shared" si="6"/>
        <v>-0.19813304179631652</v>
      </c>
      <c r="M13" s="256">
        <f t="shared" si="7"/>
        <v>-2356</v>
      </c>
      <c r="N13" s="255">
        <f t="shared" si="8"/>
        <v>2.7337209569026813E-2</v>
      </c>
      <c r="O13" s="249">
        <v>8202</v>
      </c>
      <c r="P13" s="257">
        <f t="shared" si="9"/>
        <v>-0.13980073413738858</v>
      </c>
      <c r="Q13" s="256">
        <f t="shared" si="10"/>
        <v>-1333</v>
      </c>
      <c r="R13" s="257">
        <f t="shared" si="1"/>
        <v>-0.36467854376452358</v>
      </c>
      <c r="S13" s="256">
        <f t="shared" si="2"/>
        <v>-4708</v>
      </c>
      <c r="T13" s="255">
        <f t="shared" si="11"/>
        <v>2.4252423911790014E-2</v>
      </c>
      <c r="V13" s="29"/>
      <c r="W13" s="79"/>
      <c r="AE13" s="1"/>
    </row>
    <row r="14" spans="1:31" s="4" customFormat="1" x14ac:dyDescent="0.25">
      <c r="B14" s="232" t="s">
        <v>52</v>
      </c>
      <c r="C14" s="249">
        <v>21167</v>
      </c>
      <c r="D14" s="249">
        <v>10065</v>
      </c>
      <c r="E14" s="249">
        <v>28597</v>
      </c>
      <c r="F14" s="255">
        <f t="shared" si="0"/>
        <v>8.7926380066289916E-2</v>
      </c>
      <c r="G14" s="249">
        <v>17244</v>
      </c>
      <c r="H14" s="257">
        <f t="shared" si="3"/>
        <v>-0.39699968528167295</v>
      </c>
      <c r="I14" s="256">
        <f t="shared" si="4"/>
        <v>-11353</v>
      </c>
      <c r="J14" s="255">
        <f t="shared" si="5"/>
        <v>5.0421494925394085E-2</v>
      </c>
      <c r="K14" s="249">
        <v>17464</v>
      </c>
      <c r="L14" s="257">
        <f t="shared" si="6"/>
        <v>1.2758060774762159E-2</v>
      </c>
      <c r="M14" s="256">
        <f t="shared" si="7"/>
        <v>220</v>
      </c>
      <c r="N14" s="255">
        <f t="shared" si="8"/>
        <v>5.0069955732929654E-2</v>
      </c>
      <c r="O14" s="249">
        <v>15005</v>
      </c>
      <c r="P14" s="257">
        <f t="shared" si="9"/>
        <v>-0.14080393953275305</v>
      </c>
      <c r="Q14" s="256">
        <f t="shared" si="10"/>
        <v>-2459</v>
      </c>
      <c r="R14" s="257">
        <f t="shared" si="1"/>
        <v>-0.29111352577124772</v>
      </c>
      <c r="S14" s="256">
        <f t="shared" si="2"/>
        <v>-6162</v>
      </c>
      <c r="T14" s="255">
        <f t="shared" si="11"/>
        <v>4.4368156644283001E-2</v>
      </c>
      <c r="V14" s="29"/>
      <c r="W14" s="79"/>
      <c r="AE14" s="1"/>
    </row>
    <row r="15" spans="1:31" s="4" customFormat="1" x14ac:dyDescent="0.25">
      <c r="B15" s="232" t="s">
        <v>47</v>
      </c>
      <c r="C15" s="249">
        <v>18634</v>
      </c>
      <c r="D15" s="249">
        <v>6072</v>
      </c>
      <c r="E15" s="249">
        <v>16748</v>
      </c>
      <c r="F15" s="250">
        <f t="shared" si="0"/>
        <v>5.1494597802224831E-2</v>
      </c>
      <c r="G15" s="249">
        <v>22757</v>
      </c>
      <c r="H15" s="261">
        <f t="shared" si="3"/>
        <v>0.35878910914736095</v>
      </c>
      <c r="I15" s="252">
        <f t="shared" si="4"/>
        <v>6009</v>
      </c>
      <c r="J15" s="250">
        <f t="shared" si="5"/>
        <v>6.6541519370052954E-2</v>
      </c>
      <c r="K15" s="249">
        <v>28471</v>
      </c>
      <c r="L15" s="257">
        <f t="shared" si="6"/>
        <v>0.25108757744869714</v>
      </c>
      <c r="M15" s="256">
        <f t="shared" si="7"/>
        <v>5714</v>
      </c>
      <c r="N15" s="255">
        <f t="shared" si="8"/>
        <v>8.1627445583614303E-2</v>
      </c>
      <c r="O15" s="249">
        <v>30835</v>
      </c>
      <c r="P15" s="257">
        <f t="shared" si="9"/>
        <v>8.303185697727522E-2</v>
      </c>
      <c r="Q15" s="256">
        <f t="shared" si="10"/>
        <v>2364</v>
      </c>
      <c r="R15" s="257">
        <f t="shared" si="1"/>
        <v>0.65477084898572513</v>
      </c>
      <c r="S15" s="256">
        <f t="shared" si="2"/>
        <v>12201</v>
      </c>
      <c r="T15" s="255">
        <f t="shared" si="11"/>
        <v>9.1175748758844807E-2</v>
      </c>
      <c r="V15" s="29"/>
      <c r="W15" s="79"/>
      <c r="AE15" s="1"/>
    </row>
    <row r="16" spans="1:31" s="4" customFormat="1" x14ac:dyDescent="0.25">
      <c r="B16" s="232" t="s">
        <v>197</v>
      </c>
      <c r="C16" s="249">
        <f>C6-SUM(C7:C15)</f>
        <v>25510</v>
      </c>
      <c r="D16" s="249">
        <f>D6-SUM(D7:D15)</f>
        <v>33881</v>
      </c>
      <c r="E16" s="249">
        <f>E6-SUM(E7:E15)</f>
        <v>22017</v>
      </c>
      <c r="F16" s="255">
        <f t="shared" si="0"/>
        <v>6.769504178478529E-2</v>
      </c>
      <c r="G16" s="249">
        <f>G6-SUM(G7:G15)</f>
        <v>31924</v>
      </c>
      <c r="H16" s="257">
        <f t="shared" si="3"/>
        <v>0.44997047735840479</v>
      </c>
      <c r="I16" s="256">
        <f t="shared" si="4"/>
        <v>9907</v>
      </c>
      <c r="J16" s="255">
        <f t="shared" si="5"/>
        <v>9.3345848062994702E-2</v>
      </c>
      <c r="K16" s="249">
        <f>K6-SUM(K7:K15)</f>
        <v>33975</v>
      </c>
      <c r="L16" s="257">
        <f t="shared" si="6"/>
        <v>6.4246335045733627E-2</v>
      </c>
      <c r="M16" s="256">
        <f t="shared" si="7"/>
        <v>2051</v>
      </c>
      <c r="N16" s="255">
        <f t="shared" si="8"/>
        <v>9.7407624028074041E-2</v>
      </c>
      <c r="O16" s="249">
        <f>O6-SUM(O7:O15)</f>
        <v>28847</v>
      </c>
      <c r="P16" s="257">
        <f t="shared" si="9"/>
        <v>-0.15093451066961006</v>
      </c>
      <c r="Q16" s="256">
        <f t="shared" si="10"/>
        <v>-5128</v>
      </c>
      <c r="R16" s="257">
        <f t="shared" si="1"/>
        <v>0.13081144649157195</v>
      </c>
      <c r="S16" s="256">
        <f t="shared" si="2"/>
        <v>3337</v>
      </c>
      <c r="T16" s="255">
        <f t="shared" si="11"/>
        <v>8.5297448498342657E-2</v>
      </c>
      <c r="V16" s="29"/>
      <c r="W16" s="79"/>
      <c r="AE16" s="1"/>
    </row>
    <row r="17" spans="2:31" s="4" customFormat="1" ht="7.5" customHeight="1" x14ac:dyDescent="0.25">
      <c r="B17" s="233"/>
      <c r="C17" s="233"/>
      <c r="D17" s="233"/>
      <c r="E17" s="233"/>
      <c r="F17" s="233"/>
      <c r="G17" s="233"/>
      <c r="H17" s="233"/>
      <c r="I17" s="233"/>
      <c r="J17" s="233"/>
      <c r="K17" s="233"/>
      <c r="L17" s="233"/>
      <c r="M17" s="233"/>
      <c r="N17" s="233"/>
      <c r="O17" s="233"/>
      <c r="P17" s="233"/>
      <c r="Q17" s="233"/>
      <c r="R17" s="233"/>
      <c r="S17" s="233"/>
      <c r="T17" s="233"/>
      <c r="AE17" s="1" t="s">
        <v>176</v>
      </c>
    </row>
    <row r="18" spans="2:31" s="4" customFormat="1" x14ac:dyDescent="0.25">
      <c r="B18" s="125" t="s">
        <v>177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178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7" t="s">
        <v>179</v>
      </c>
      <c r="C42" s="267"/>
      <c r="D42" s="267"/>
      <c r="E42" s="267"/>
      <c r="F42" s="267"/>
      <c r="G42" s="267"/>
      <c r="H42" s="267"/>
      <c r="I42" s="267"/>
      <c r="J42" s="267"/>
      <c r="K42" s="267"/>
      <c r="L42" s="267"/>
      <c r="M42" s="267"/>
      <c r="N42" s="267"/>
      <c r="O42" s="267"/>
      <c r="P42" s="267"/>
      <c r="Q42" s="267"/>
      <c r="R42" s="267"/>
      <c r="S42" s="267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180</v>
      </c>
      <c r="O44" s="14">
        <v>2021</v>
      </c>
      <c r="P44" s="14" t="s">
        <v>180</v>
      </c>
      <c r="Q44" s="14" t="s">
        <v>181</v>
      </c>
      <c r="R44" s="14" t="s">
        <v>182</v>
      </c>
      <c r="S44" s="14" t="s">
        <v>183</v>
      </c>
      <c r="T44" s="87"/>
      <c r="AE44" s="1"/>
    </row>
    <row r="45" spans="2:31" s="4" customFormat="1" ht="18.75" hidden="1" x14ac:dyDescent="0.3">
      <c r="B45" s="221" t="s">
        <v>167</v>
      </c>
      <c r="C45" s="222"/>
      <c r="D45" s="222"/>
      <c r="E45" s="222"/>
      <c r="F45" s="222"/>
      <c r="G45" s="222"/>
      <c r="H45" s="222"/>
      <c r="I45" s="222"/>
      <c r="J45" s="222"/>
      <c r="K45" s="222">
        <v>1824653</v>
      </c>
      <c r="L45" s="222"/>
      <c r="M45" s="222"/>
      <c r="N45" s="223"/>
      <c r="O45" s="222">
        <v>2354005</v>
      </c>
      <c r="P45" s="223"/>
      <c r="Q45" s="223">
        <v>1</v>
      </c>
      <c r="R45" s="223">
        <v>0.2901110512519367</v>
      </c>
      <c r="S45" s="222">
        <v>529352</v>
      </c>
      <c r="T45" s="234"/>
      <c r="AE45" s="1"/>
    </row>
    <row r="46" spans="2:31" ht="18.75" hidden="1" x14ac:dyDescent="0.3">
      <c r="B46" s="221" t="s">
        <v>168</v>
      </c>
      <c r="C46" s="222"/>
      <c r="D46" s="222"/>
      <c r="E46" s="222"/>
      <c r="F46" s="222"/>
      <c r="G46" s="222"/>
      <c r="H46" s="222"/>
      <c r="I46" s="222"/>
      <c r="J46" s="222"/>
      <c r="K46" s="222">
        <v>603938</v>
      </c>
      <c r="L46" s="222"/>
      <c r="M46" s="222"/>
      <c r="N46" s="223">
        <v>1</v>
      </c>
      <c r="O46" s="222">
        <v>936181</v>
      </c>
      <c r="P46" s="223">
        <v>1</v>
      </c>
      <c r="Q46" s="223">
        <v>0.39769711619134201</v>
      </c>
      <c r="R46" s="223">
        <v>0.55012766211101138</v>
      </c>
      <c r="S46" s="222">
        <v>332243</v>
      </c>
      <c r="T46" s="234"/>
      <c r="AE46" s="1" t="s">
        <v>169</v>
      </c>
    </row>
    <row r="47" spans="2:31" ht="15.75" hidden="1" x14ac:dyDescent="0.25">
      <c r="B47" s="224" t="s">
        <v>100</v>
      </c>
      <c r="C47" s="225"/>
      <c r="D47" s="225"/>
      <c r="E47" s="225"/>
      <c r="F47" s="225"/>
      <c r="G47" s="225"/>
      <c r="H47" s="225"/>
      <c r="I47" s="225"/>
      <c r="J47" s="225"/>
      <c r="K47" s="225">
        <v>276550.36166633503</v>
      </c>
      <c r="L47" s="225"/>
      <c r="M47" s="225"/>
      <c r="N47" s="226">
        <v>0.45791184139155844</v>
      </c>
      <c r="O47" s="225">
        <v>430252.45635520399</v>
      </c>
      <c r="P47" s="226">
        <v>0.4595825554622493</v>
      </c>
      <c r="Q47" s="226">
        <v>0.18277465695918402</v>
      </c>
      <c r="R47" s="226">
        <v>0.55578337978930015</v>
      </c>
      <c r="S47" s="225">
        <v>153702.09468886897</v>
      </c>
      <c r="T47" s="235"/>
      <c r="AE47" s="1" t="s">
        <v>170</v>
      </c>
    </row>
    <row r="48" spans="2:31" s="4" customFormat="1" hidden="1" x14ac:dyDescent="0.25">
      <c r="B48" s="227" t="s">
        <v>103</v>
      </c>
      <c r="C48" s="228"/>
      <c r="D48" s="228"/>
      <c r="E48" s="228"/>
      <c r="F48" s="228"/>
      <c r="G48" s="228"/>
      <c r="H48" s="228"/>
      <c r="I48" s="228"/>
      <c r="J48" s="228"/>
      <c r="K48" s="228">
        <v>327387.63833385095</v>
      </c>
      <c r="L48" s="228"/>
      <c r="M48" s="228"/>
      <c r="N48" s="231">
        <v>0.54208815860874948</v>
      </c>
      <c r="O48" s="228">
        <v>505927.5436448183</v>
      </c>
      <c r="P48" s="231">
        <v>0.54041637636826456</v>
      </c>
      <c r="Q48" s="231">
        <v>0.21492203442423372</v>
      </c>
      <c r="R48" s="229">
        <v>0.54534711884540576</v>
      </c>
      <c r="S48" s="230">
        <v>178539.90531096736</v>
      </c>
      <c r="T48" s="237"/>
      <c r="AE48" s="1" t="s">
        <v>171</v>
      </c>
    </row>
    <row r="49" spans="2:31" s="4" customFormat="1" hidden="1" x14ac:dyDescent="0.25">
      <c r="B49" s="232" t="s">
        <v>172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173</v>
      </c>
    </row>
    <row r="50" spans="2:31" s="4" customFormat="1" hidden="1" x14ac:dyDescent="0.25">
      <c r="B50" s="232" t="s">
        <v>174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175</v>
      </c>
    </row>
    <row r="51" spans="2:31" s="4" customFormat="1" ht="7.5" hidden="1" customHeight="1" x14ac:dyDescent="0.25">
      <c r="B51" s="233"/>
      <c r="C51" s="233"/>
      <c r="D51" s="233"/>
      <c r="E51" s="233"/>
      <c r="F51" s="233"/>
      <c r="G51" s="233"/>
      <c r="H51" s="233"/>
      <c r="I51" s="233"/>
      <c r="J51" s="233"/>
      <c r="K51" s="233"/>
      <c r="L51" s="233"/>
      <c r="M51" s="233"/>
      <c r="N51" s="233"/>
      <c r="O51" s="233"/>
      <c r="P51" s="233"/>
      <c r="Q51" s="233"/>
      <c r="R51" s="233"/>
      <c r="S51" s="233"/>
      <c r="AE51" s="1" t="s">
        <v>176</v>
      </c>
    </row>
    <row r="52" spans="2:31" s="4" customFormat="1" hidden="1" x14ac:dyDescent="0.25">
      <c r="B52" s="266" t="s">
        <v>177</v>
      </c>
      <c r="C52" s="266"/>
      <c r="D52" s="266"/>
      <c r="E52" s="266"/>
      <c r="F52" s="266"/>
      <c r="G52" s="266"/>
      <c r="H52" s="266"/>
      <c r="I52" s="266"/>
      <c r="J52" s="266"/>
      <c r="K52" s="266"/>
      <c r="L52" s="266"/>
      <c r="M52" s="266"/>
      <c r="N52" s="266"/>
      <c r="O52" s="266"/>
      <c r="P52" s="266"/>
      <c r="Q52" s="266"/>
      <c r="R52" s="266"/>
      <c r="S52" s="266"/>
      <c r="T52" s="48"/>
      <c r="AE52" s="1" t="s">
        <v>178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29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1" t="s">
        <v>196</v>
      </c>
      <c r="C136" s="225">
        <v>415150</v>
      </c>
      <c r="D136" s="225">
        <v>208389</v>
      </c>
      <c r="E136" s="225">
        <v>416048</v>
      </c>
      <c r="F136" s="225">
        <v>423208</v>
      </c>
      <c r="G136" s="226">
        <f>F136/E136-1</f>
        <v>1.7209552743914225E-2</v>
      </c>
      <c r="H136" s="225">
        <f>F136-E136</f>
        <v>7160</v>
      </c>
      <c r="I136" s="226">
        <f>F136/F$136</f>
        <v>1</v>
      </c>
      <c r="J136" s="225">
        <v>428791</v>
      </c>
      <c r="K136" s="226">
        <f>H136/H$136</f>
        <v>1</v>
      </c>
      <c r="L136" s="226">
        <f>J136/F136-1</f>
        <v>1.3192094667397569E-2</v>
      </c>
      <c r="M136" s="225">
        <f>J136-F136</f>
        <v>5583</v>
      </c>
      <c r="N136" s="226">
        <f>J136/C136-1</f>
        <v>3.2858003131398306E-2</v>
      </c>
      <c r="O136" s="225">
        <f>J136-C136</f>
        <v>13641</v>
      </c>
      <c r="Q136" s="29"/>
      <c r="R136" s="79"/>
      <c r="Z136" s="1" t="s">
        <v>169</v>
      </c>
      <c r="AE136"/>
    </row>
    <row r="137" spans="1:31" s="4" customFormat="1" x14ac:dyDescent="0.25">
      <c r="B137" s="232" t="s">
        <v>44</v>
      </c>
      <c r="C137" s="249">
        <v>113067</v>
      </c>
      <c r="D137" s="249">
        <v>68476</v>
      </c>
      <c r="E137" s="249">
        <v>126666</v>
      </c>
      <c r="F137" s="249">
        <v>86811</v>
      </c>
      <c r="G137" s="255">
        <f t="shared" ref="G137:G146" si="12">F137/E137-1</f>
        <v>-0.31464639287575202</v>
      </c>
      <c r="H137" s="262">
        <f t="shared" ref="H137:H146" si="13">F137-E137</f>
        <v>-39855</v>
      </c>
      <c r="I137" s="257">
        <f t="shared" ref="I137:K146" si="14">F137/F$136</f>
        <v>0.20512608457307044</v>
      </c>
      <c r="J137" s="249">
        <v>75374</v>
      </c>
      <c r="K137" s="257">
        <f t="shared" si="14"/>
        <v>-5.5663407821229054</v>
      </c>
      <c r="L137" s="257">
        <f t="shared" ref="L137:L146" si="15">J137/F137-1</f>
        <v>-0.13174597689232936</v>
      </c>
      <c r="M137" s="256">
        <f t="shared" ref="M137:M146" si="16">J137-F137</f>
        <v>-11437</v>
      </c>
      <c r="N137" s="255">
        <f t="shared" ref="N137:N146" si="17">J137/C137-1</f>
        <v>-0.33336871058752771</v>
      </c>
      <c r="O137" s="249">
        <f t="shared" ref="O137:O146" si="18">J137-C137</f>
        <v>-37693</v>
      </c>
      <c r="Q137" s="29"/>
      <c r="R137" s="79"/>
      <c r="Z137" s="1" t="s">
        <v>171</v>
      </c>
    </row>
    <row r="138" spans="1:31" s="4" customFormat="1" x14ac:dyDescent="0.25">
      <c r="B138" s="232" t="s">
        <v>45</v>
      </c>
      <c r="C138" s="249">
        <v>51328</v>
      </c>
      <c r="D138" s="249">
        <v>24912</v>
      </c>
      <c r="E138" s="249">
        <v>43482</v>
      </c>
      <c r="F138" s="249">
        <v>48094</v>
      </c>
      <c r="G138" s="255">
        <f t="shared" si="12"/>
        <v>0.10606687824847061</v>
      </c>
      <c r="H138" s="262">
        <f t="shared" si="13"/>
        <v>4612</v>
      </c>
      <c r="I138" s="257">
        <f t="shared" si="14"/>
        <v>0.11364151906391183</v>
      </c>
      <c r="J138" s="249">
        <v>51902</v>
      </c>
      <c r="K138" s="257">
        <f t="shared" si="14"/>
        <v>0.64413407821229052</v>
      </c>
      <c r="L138" s="257">
        <f t="shared" si="15"/>
        <v>7.9178275876408799E-2</v>
      </c>
      <c r="M138" s="256">
        <f t="shared" si="16"/>
        <v>3808</v>
      </c>
      <c r="N138" s="255">
        <f t="shared" si="17"/>
        <v>1.118298004987528E-2</v>
      </c>
      <c r="O138" s="249">
        <f t="shared" si="18"/>
        <v>574</v>
      </c>
      <c r="Q138" s="29"/>
      <c r="R138" s="79"/>
      <c r="Z138" s="1"/>
    </row>
    <row r="139" spans="1:31" s="4" customFormat="1" x14ac:dyDescent="0.25">
      <c r="B139" s="232" t="s">
        <v>46</v>
      </c>
      <c r="C139" s="249">
        <v>5944</v>
      </c>
      <c r="D139" s="249">
        <v>1658</v>
      </c>
      <c r="E139" s="249">
        <v>2415</v>
      </c>
      <c r="F139" s="249">
        <v>3515</v>
      </c>
      <c r="G139" s="255">
        <f t="shared" si="12"/>
        <v>0.45548654244306408</v>
      </c>
      <c r="H139" s="263">
        <f t="shared" si="13"/>
        <v>1100</v>
      </c>
      <c r="I139" s="261">
        <f t="shared" si="14"/>
        <v>8.3056085896296861E-3</v>
      </c>
      <c r="J139" s="249">
        <v>14811</v>
      </c>
      <c r="K139" s="261">
        <f t="shared" si="14"/>
        <v>0.15363128491620112</v>
      </c>
      <c r="L139" s="257">
        <f t="shared" si="15"/>
        <v>3.2136557610241825</v>
      </c>
      <c r="M139" s="256">
        <f t="shared" si="16"/>
        <v>11296</v>
      </c>
      <c r="N139" s="255">
        <f t="shared" si="17"/>
        <v>1.4917563930013458</v>
      </c>
      <c r="O139" s="249">
        <f t="shared" si="18"/>
        <v>8867</v>
      </c>
      <c r="Q139" s="29"/>
      <c r="R139" s="79"/>
      <c r="Z139" s="1"/>
    </row>
    <row r="140" spans="1:31" s="4" customFormat="1" x14ac:dyDescent="0.25">
      <c r="B140" s="232" t="s">
        <v>48</v>
      </c>
      <c r="C140" s="249">
        <v>72064</v>
      </c>
      <c r="D140" s="249">
        <v>28320</v>
      </c>
      <c r="E140" s="249">
        <v>66989</v>
      </c>
      <c r="F140" s="249">
        <v>97391</v>
      </c>
      <c r="G140" s="255">
        <f t="shared" si="12"/>
        <v>0.45383570436937415</v>
      </c>
      <c r="H140" s="262">
        <f t="shared" si="13"/>
        <v>30402</v>
      </c>
      <c r="I140" s="257">
        <f t="shared" si="14"/>
        <v>0.23012561199221188</v>
      </c>
      <c r="J140" s="249">
        <v>92103</v>
      </c>
      <c r="K140" s="257">
        <f t="shared" si="14"/>
        <v>4.2460893854748605</v>
      </c>
      <c r="L140" s="257">
        <f t="shared" si="15"/>
        <v>-5.4296598248298134E-2</v>
      </c>
      <c r="M140" s="256">
        <f t="shared" si="16"/>
        <v>-5288</v>
      </c>
      <c r="N140" s="255">
        <f t="shared" si="17"/>
        <v>0.27807226909413862</v>
      </c>
      <c r="O140" s="249">
        <f t="shared" si="18"/>
        <v>20039</v>
      </c>
      <c r="Q140" s="29"/>
      <c r="R140" s="79"/>
      <c r="Z140" s="1"/>
    </row>
    <row r="141" spans="1:31" s="4" customFormat="1" x14ac:dyDescent="0.25">
      <c r="B141" s="232" t="s">
        <v>50</v>
      </c>
      <c r="C141" s="249">
        <v>11886</v>
      </c>
      <c r="D141" s="249">
        <v>4963</v>
      </c>
      <c r="E141" s="249">
        <v>24120</v>
      </c>
      <c r="F141" s="249">
        <v>16359</v>
      </c>
      <c r="G141" s="255">
        <f t="shared" si="12"/>
        <v>-0.32176616915422884</v>
      </c>
      <c r="H141" s="263">
        <f t="shared" si="13"/>
        <v>-7761</v>
      </c>
      <c r="I141" s="261">
        <f t="shared" si="14"/>
        <v>3.8654751327952215E-2</v>
      </c>
      <c r="J141" s="249">
        <v>19520</v>
      </c>
      <c r="K141" s="261">
        <f t="shared" si="14"/>
        <v>-1.0839385474860335</v>
      </c>
      <c r="L141" s="257">
        <f t="shared" si="15"/>
        <v>0.19322696986368371</v>
      </c>
      <c r="M141" s="256">
        <f t="shared" si="16"/>
        <v>3161</v>
      </c>
      <c r="N141" s="255">
        <f t="shared" si="17"/>
        <v>0.64226821470637718</v>
      </c>
      <c r="O141" s="249">
        <f t="shared" si="18"/>
        <v>7634</v>
      </c>
      <c r="Q141" s="29"/>
      <c r="R141" s="79"/>
      <c r="Z141" s="1"/>
    </row>
    <row r="142" spans="1:31" s="4" customFormat="1" x14ac:dyDescent="0.25">
      <c r="B142" s="232" t="s">
        <v>51</v>
      </c>
      <c r="C142" s="249">
        <v>61076</v>
      </c>
      <c r="D142" s="249">
        <v>27791</v>
      </c>
      <c r="E142" s="249">
        <v>53247</v>
      </c>
      <c r="F142" s="249">
        <v>69865</v>
      </c>
      <c r="G142" s="255">
        <f t="shared" si="12"/>
        <v>0.31209270005821921</v>
      </c>
      <c r="H142" s="262">
        <f t="shared" si="13"/>
        <v>16618</v>
      </c>
      <c r="I142" s="257">
        <f t="shared" si="14"/>
        <v>0.16508430842517155</v>
      </c>
      <c r="J142" s="249">
        <v>66121</v>
      </c>
      <c r="K142" s="257">
        <f t="shared" si="14"/>
        <v>2.3209497206703911</v>
      </c>
      <c r="L142" s="257">
        <f t="shared" si="15"/>
        <v>-5.3589064624633198E-2</v>
      </c>
      <c r="M142" s="256">
        <f t="shared" si="16"/>
        <v>-3744</v>
      </c>
      <c r="N142" s="255">
        <f t="shared" si="17"/>
        <v>8.2602004060514878E-2</v>
      </c>
      <c r="O142" s="249">
        <f t="shared" si="18"/>
        <v>5045</v>
      </c>
      <c r="Q142" s="29"/>
      <c r="R142" s="79"/>
      <c r="Z142" s="1"/>
    </row>
    <row r="143" spans="1:31" s="4" customFormat="1" x14ac:dyDescent="0.25">
      <c r="B143" s="232" t="s">
        <v>49</v>
      </c>
      <c r="C143" s="249">
        <v>19153</v>
      </c>
      <c r="D143" s="249">
        <v>8684</v>
      </c>
      <c r="E143" s="249">
        <v>11001</v>
      </c>
      <c r="F143" s="249">
        <v>16289</v>
      </c>
      <c r="G143" s="255">
        <f t="shared" si="12"/>
        <v>0.48068357422052532</v>
      </c>
      <c r="H143" s="263">
        <f t="shared" si="13"/>
        <v>5288</v>
      </c>
      <c r="I143" s="261">
        <f t="shared" si="14"/>
        <v>3.8489348027447495E-2</v>
      </c>
      <c r="J143" s="249">
        <v>12024</v>
      </c>
      <c r="K143" s="261">
        <f t="shared" si="14"/>
        <v>0.73854748603351961</v>
      </c>
      <c r="L143" s="257">
        <f t="shared" si="15"/>
        <v>-0.261833138928111</v>
      </c>
      <c r="M143" s="256">
        <f t="shared" si="16"/>
        <v>-4265</v>
      </c>
      <c r="N143" s="255">
        <f t="shared" si="17"/>
        <v>-0.37221323030334674</v>
      </c>
      <c r="O143" s="249">
        <f t="shared" si="18"/>
        <v>-7129</v>
      </c>
      <c r="Q143" s="29"/>
      <c r="R143" s="79"/>
      <c r="Z143" s="1"/>
    </row>
    <row r="144" spans="1:31" s="4" customFormat="1" x14ac:dyDescent="0.25">
      <c r="B144" s="232" t="s">
        <v>52</v>
      </c>
      <c r="C144" s="249">
        <v>24890</v>
      </c>
      <c r="D144" s="249">
        <v>20058</v>
      </c>
      <c r="E144" s="249">
        <v>34195</v>
      </c>
      <c r="F144" s="249">
        <v>19943</v>
      </c>
      <c r="G144" s="255">
        <f t="shared" si="12"/>
        <v>-0.41678607983623339</v>
      </c>
      <c r="H144" s="262">
        <f t="shared" si="13"/>
        <v>-14252</v>
      </c>
      <c r="I144" s="257">
        <f t="shared" si="14"/>
        <v>4.7123400313793688E-2</v>
      </c>
      <c r="J144" s="249">
        <v>20738</v>
      </c>
      <c r="K144" s="257">
        <f t="shared" si="14"/>
        <v>-1.9905027932960895</v>
      </c>
      <c r="L144" s="257">
        <f t="shared" si="15"/>
        <v>3.9863611292182632E-2</v>
      </c>
      <c r="M144" s="256">
        <f t="shared" si="16"/>
        <v>795</v>
      </c>
      <c r="N144" s="255">
        <f t="shared" si="17"/>
        <v>-0.16681398151868221</v>
      </c>
      <c r="O144" s="249">
        <f t="shared" si="18"/>
        <v>-4152</v>
      </c>
      <c r="Q144" s="29"/>
      <c r="R144" s="79"/>
      <c r="Z144" s="1"/>
    </row>
    <row r="145" spans="2:31" s="4" customFormat="1" x14ac:dyDescent="0.25">
      <c r="B145" s="232" t="s">
        <v>47</v>
      </c>
      <c r="C145" s="249">
        <v>22752</v>
      </c>
      <c r="D145" s="249">
        <v>8930</v>
      </c>
      <c r="E145" s="249">
        <v>21567</v>
      </c>
      <c r="F145" s="249">
        <v>23338</v>
      </c>
      <c r="G145" s="255">
        <f t="shared" si="12"/>
        <v>8.2116196040246781E-2</v>
      </c>
      <c r="H145" s="263">
        <f t="shared" si="13"/>
        <v>1771</v>
      </c>
      <c r="I145" s="261">
        <f t="shared" si="14"/>
        <v>5.5145460388272435E-2</v>
      </c>
      <c r="J145" s="249">
        <v>31999</v>
      </c>
      <c r="K145" s="261">
        <f t="shared" si="14"/>
        <v>0.24734636871508381</v>
      </c>
      <c r="L145" s="257">
        <f t="shared" si="15"/>
        <v>0.37111149198731685</v>
      </c>
      <c r="M145" s="256">
        <f t="shared" si="16"/>
        <v>8661</v>
      </c>
      <c r="N145" s="255">
        <f t="shared" si="17"/>
        <v>0.40642580872011247</v>
      </c>
      <c r="O145" s="249">
        <f t="shared" si="18"/>
        <v>9247</v>
      </c>
      <c r="Q145" s="29"/>
      <c r="R145" s="79"/>
      <c r="Z145" s="1"/>
    </row>
    <row r="146" spans="2:31" s="4" customFormat="1" x14ac:dyDescent="0.25">
      <c r="B146" s="232" t="s">
        <v>197</v>
      </c>
      <c r="C146" s="249">
        <f>C136-SUM(C137:C145)</f>
        <v>32990</v>
      </c>
      <c r="D146" s="249">
        <f>D136-SUM(D137:D145)</f>
        <v>14597</v>
      </c>
      <c r="E146" s="249">
        <f>E136-SUM(E137:E145)</f>
        <v>32366</v>
      </c>
      <c r="F146" s="249">
        <f>F136-SUM(F137:F145)</f>
        <v>41603</v>
      </c>
      <c r="G146" s="255">
        <f t="shared" si="12"/>
        <v>0.28539207810665523</v>
      </c>
      <c r="H146" s="262">
        <f t="shared" si="13"/>
        <v>9237</v>
      </c>
      <c r="I146" s="257">
        <f t="shared" si="14"/>
        <v>9.8303907298538787E-2</v>
      </c>
      <c r="J146" s="249">
        <f>J136-SUM(J137:J145)</f>
        <v>44199</v>
      </c>
      <c r="K146" s="257">
        <f t="shared" si="14"/>
        <v>1.2900837988826817</v>
      </c>
      <c r="L146" s="257">
        <f t="shared" si="15"/>
        <v>6.2399346200995076E-2</v>
      </c>
      <c r="M146" s="256">
        <f t="shared" si="16"/>
        <v>2596</v>
      </c>
      <c r="N146" s="255">
        <f t="shared" si="17"/>
        <v>0.33976962715974546</v>
      </c>
      <c r="O146" s="249">
        <f t="shared" si="18"/>
        <v>11209</v>
      </c>
      <c r="Q146" s="29"/>
      <c r="R146" s="79"/>
      <c r="Z146" s="1"/>
    </row>
    <row r="147" spans="2:31" s="4" customFormat="1" ht="7.5" customHeight="1" x14ac:dyDescent="0.25">
      <c r="B147" s="233"/>
      <c r="C147" s="233"/>
      <c r="D147" s="233"/>
      <c r="E147" s="233"/>
      <c r="F147" s="233"/>
      <c r="G147" s="233"/>
      <c r="H147" s="233"/>
      <c r="I147" s="233"/>
      <c r="J147" s="233"/>
      <c r="K147" s="233"/>
      <c r="L147" s="233"/>
      <c r="M147" s="233"/>
      <c r="N147" s="233"/>
      <c r="O147" s="233"/>
      <c r="Z147" s="1" t="s">
        <v>176</v>
      </c>
    </row>
    <row r="148" spans="2:31" s="4" customFormat="1" x14ac:dyDescent="0.25">
      <c r="B148" s="125" t="s">
        <v>177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178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CFB7E1-019D-4A6C-A648-6D1589B255D6}">
  <sheetPr>
    <tabColor theme="4" tint="0.39997558519241921"/>
  </sheetPr>
  <dimension ref="A4:E23"/>
  <sheetViews>
    <sheetView showGridLines="0" zoomScaleNormal="100" workbookViewId="0">
      <selection activeCell="D16" sqref="D16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7" t="s">
        <v>310</v>
      </c>
      <c r="C4" s="267"/>
      <c r="D4" s="267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89" t="s">
        <v>200</v>
      </c>
      <c r="D6" s="290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1041269</v>
      </c>
      <c r="D8" s="116">
        <f t="shared" ref="D8:D20" si="0">C8/C9-1</f>
        <v>2.4083848931087504E-2</v>
      </c>
    </row>
    <row r="9" spans="1:5" x14ac:dyDescent="0.25">
      <c r="A9" s="1"/>
      <c r="B9" s="114">
        <v>2022</v>
      </c>
      <c r="C9" s="115">
        <v>1016781</v>
      </c>
      <c r="D9" s="116">
        <f t="shared" si="0"/>
        <v>0.27049822504282761</v>
      </c>
    </row>
    <row r="10" spans="1:5" x14ac:dyDescent="0.25">
      <c r="A10" s="1"/>
      <c r="B10" s="114">
        <v>2021</v>
      </c>
      <c r="C10" s="115">
        <v>800301</v>
      </c>
      <c r="D10" s="116">
        <f t="shared" si="0"/>
        <v>0.75242126376501872</v>
      </c>
    </row>
    <row r="11" spans="1:5" x14ac:dyDescent="0.25">
      <c r="A11" s="1" t="s">
        <v>72</v>
      </c>
      <c r="B11" s="114">
        <v>2020</v>
      </c>
      <c r="C11" s="115">
        <v>456683</v>
      </c>
      <c r="D11" s="116">
        <f t="shared" si="0"/>
        <v>-0.5640494980225419</v>
      </c>
    </row>
    <row r="12" spans="1:5" x14ac:dyDescent="0.25">
      <c r="A12" s="1" t="s">
        <v>74</v>
      </c>
      <c r="B12" s="114">
        <v>2019</v>
      </c>
      <c r="C12" s="115">
        <v>1047557</v>
      </c>
      <c r="D12" s="116">
        <f t="shared" si="0"/>
        <v>1.8337832570067158E-2</v>
      </c>
    </row>
    <row r="13" spans="1:5" x14ac:dyDescent="0.25">
      <c r="A13" s="1" t="s">
        <v>76</v>
      </c>
      <c r="B13" s="114">
        <v>2018</v>
      </c>
      <c r="C13" s="115">
        <v>1028693</v>
      </c>
      <c r="D13" s="116">
        <f t="shared" si="0"/>
        <v>5.9228437393170408E-2</v>
      </c>
    </row>
    <row r="14" spans="1:5" x14ac:dyDescent="0.25">
      <c r="A14" s="1" t="s">
        <v>78</v>
      </c>
      <c r="B14" s="114">
        <v>2017</v>
      </c>
      <c r="C14" s="115">
        <v>971172</v>
      </c>
      <c r="D14" s="116">
        <f>C14/C15-1</f>
        <v>7.945898148032926E-3</v>
      </c>
    </row>
    <row r="15" spans="1:5" x14ac:dyDescent="0.25">
      <c r="A15" s="1" t="s">
        <v>80</v>
      </c>
      <c r="B15" s="114">
        <v>2016</v>
      </c>
      <c r="C15" s="115">
        <v>963516</v>
      </c>
      <c r="D15" s="116">
        <f>C15/C16-1</f>
        <v>2.6852246568334959E-2</v>
      </c>
    </row>
    <row r="16" spans="1:5" x14ac:dyDescent="0.25">
      <c r="A16" s="1" t="s">
        <v>82</v>
      </c>
      <c r="B16" s="114">
        <v>2015</v>
      </c>
      <c r="C16" s="115">
        <v>938320</v>
      </c>
      <c r="D16" s="116">
        <f t="shared" si="0"/>
        <v>3.0851989557787451E-3</v>
      </c>
    </row>
    <row r="17" spans="1:4" x14ac:dyDescent="0.25">
      <c r="A17" s="1" t="s">
        <v>84</v>
      </c>
      <c r="B17" s="114">
        <v>2014</v>
      </c>
      <c r="C17" s="115">
        <v>935434</v>
      </c>
      <c r="D17" s="116">
        <f t="shared" si="0"/>
        <v>-2.6347206912954224E-2</v>
      </c>
    </row>
    <row r="18" spans="1:4" x14ac:dyDescent="0.25">
      <c r="A18" s="1" t="s">
        <v>86</v>
      </c>
      <c r="B18" s="114">
        <v>2013</v>
      </c>
      <c r="C18" s="115">
        <v>960747</v>
      </c>
      <c r="D18" s="116">
        <f t="shared" si="0"/>
        <v>-2.0906750694513754E-2</v>
      </c>
    </row>
    <row r="19" spans="1:4" x14ac:dyDescent="0.25">
      <c r="A19" s="1" t="s">
        <v>88</v>
      </c>
      <c r="B19" s="114">
        <v>2012</v>
      </c>
      <c r="C19" s="115">
        <v>981262</v>
      </c>
      <c r="D19" s="116">
        <f>C19/C20-1</f>
        <v>-6.5069419830861785E-2</v>
      </c>
    </row>
    <row r="20" spans="1:4" x14ac:dyDescent="0.25">
      <c r="A20" s="1" t="s">
        <v>90</v>
      </c>
      <c r="B20" s="114">
        <v>2011</v>
      </c>
      <c r="C20" s="115">
        <v>1049556</v>
      </c>
      <c r="D20" s="116">
        <f t="shared" si="0"/>
        <v>-0.1178659799359888</v>
      </c>
    </row>
    <row r="21" spans="1:4" x14ac:dyDescent="0.25">
      <c r="A21" s="1" t="s">
        <v>92</v>
      </c>
      <c r="B21" s="114">
        <v>2010</v>
      </c>
      <c r="C21" s="115">
        <v>1189792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5A71A2-86F1-4C02-844F-A98DAC1E9ED3}">
  <sheetPr>
    <tabColor theme="4" tint="0.39997558519241921"/>
  </sheetPr>
  <dimension ref="A4:E23"/>
  <sheetViews>
    <sheetView showGridLines="0" zoomScaleNormal="100" workbookViewId="0">
      <selection activeCell="D16" sqref="D16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7" t="s">
        <v>311</v>
      </c>
      <c r="C4" s="267"/>
      <c r="D4" s="267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89" t="s">
        <v>201</v>
      </c>
      <c r="D6" s="290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15069</v>
      </c>
      <c r="D8" s="116">
        <f t="shared" ref="D8:D20" si="0">C8/C9-1</f>
        <v>0.66747814540223516</v>
      </c>
    </row>
    <row r="9" spans="1:5" x14ac:dyDescent="0.25">
      <c r="A9" s="1"/>
      <c r="B9" s="114">
        <v>2022</v>
      </c>
      <c r="C9" s="115">
        <v>9037</v>
      </c>
      <c r="D9" s="116">
        <f t="shared" si="0"/>
        <v>0.9049325463743676</v>
      </c>
    </row>
    <row r="10" spans="1:5" x14ac:dyDescent="0.25">
      <c r="A10" s="1"/>
      <c r="B10" s="114">
        <v>2021</v>
      </c>
      <c r="C10" s="115">
        <v>4744</v>
      </c>
      <c r="D10" s="116">
        <f t="shared" si="0"/>
        <v>-0.69080362380238547</v>
      </c>
    </row>
    <row r="11" spans="1:5" x14ac:dyDescent="0.25">
      <c r="A11" s="1" t="s">
        <v>72</v>
      </c>
      <c r="B11" s="114">
        <v>2020</v>
      </c>
      <c r="C11" s="115">
        <v>15343</v>
      </c>
      <c r="D11" s="116">
        <f t="shared" si="0"/>
        <v>-0.19888262322472849</v>
      </c>
    </row>
    <row r="12" spans="1:5" x14ac:dyDescent="0.25">
      <c r="A12" s="1" t="s">
        <v>74</v>
      </c>
      <c r="B12" s="114">
        <v>2019</v>
      </c>
      <c r="C12" s="115">
        <v>19152</v>
      </c>
      <c r="D12" s="116">
        <f t="shared" si="0"/>
        <v>0.24315201869401526</v>
      </c>
    </row>
    <row r="13" spans="1:5" x14ac:dyDescent="0.25">
      <c r="A13" s="1" t="s">
        <v>76</v>
      </c>
      <c r="B13" s="114">
        <v>2018</v>
      </c>
      <c r="C13" s="115">
        <v>15406</v>
      </c>
      <c r="D13" s="116">
        <f t="shared" si="0"/>
        <v>0.35128497500219269</v>
      </c>
    </row>
    <row r="14" spans="1:5" x14ac:dyDescent="0.25">
      <c r="A14" s="1" t="s">
        <v>78</v>
      </c>
      <c r="B14" s="114">
        <v>2017</v>
      </c>
      <c r="C14" s="115">
        <v>11401</v>
      </c>
      <c r="D14" s="116">
        <f>C14/C15-1</f>
        <v>-9.7450918302723233E-2</v>
      </c>
    </row>
    <row r="15" spans="1:5" x14ac:dyDescent="0.25">
      <c r="A15" s="1" t="s">
        <v>80</v>
      </c>
      <c r="B15" s="114">
        <v>2016</v>
      </c>
      <c r="C15" s="115">
        <v>12632</v>
      </c>
      <c r="D15" s="116">
        <f>C15/C16-1</f>
        <v>-0.26626394052044611</v>
      </c>
    </row>
    <row r="16" spans="1:5" x14ac:dyDescent="0.25">
      <c r="A16" s="1" t="s">
        <v>82</v>
      </c>
      <c r="B16" s="114">
        <v>2015</v>
      </c>
      <c r="C16" s="115">
        <v>17216</v>
      </c>
      <c r="D16" s="116">
        <f t="shared" si="0"/>
        <v>-0.16483942951392261</v>
      </c>
    </row>
    <row r="17" spans="1:4" x14ac:dyDescent="0.25">
      <c r="A17" s="1" t="s">
        <v>84</v>
      </c>
      <c r="B17" s="114">
        <v>2014</v>
      </c>
      <c r="C17" s="115">
        <v>20614</v>
      </c>
      <c r="D17" s="116">
        <f t="shared" si="0"/>
        <v>0.10176376269374665</v>
      </c>
    </row>
    <row r="18" spans="1:4" x14ac:dyDescent="0.25">
      <c r="A18" s="1" t="s">
        <v>86</v>
      </c>
      <c r="B18" s="114">
        <v>2013</v>
      </c>
      <c r="C18" s="115">
        <v>18710</v>
      </c>
      <c r="D18" s="116">
        <f t="shared" si="0"/>
        <v>-0.18758141554494134</v>
      </c>
    </row>
    <row r="19" spans="1:4" x14ac:dyDescent="0.25">
      <c r="A19" s="1" t="s">
        <v>88</v>
      </c>
      <c r="B19" s="114">
        <v>2012</v>
      </c>
      <c r="C19" s="115">
        <v>23030</v>
      </c>
      <c r="D19" s="116">
        <f>C19/C20-1</f>
        <v>0.29265828468792088</v>
      </c>
    </row>
    <row r="20" spans="1:4" x14ac:dyDescent="0.25">
      <c r="A20" s="1" t="s">
        <v>90</v>
      </c>
      <c r="B20" s="114">
        <v>2011</v>
      </c>
      <c r="C20" s="115">
        <v>17816</v>
      </c>
      <c r="D20" s="116">
        <f t="shared" si="0"/>
        <v>-9.5619301756726394E-3</v>
      </c>
    </row>
    <row r="21" spans="1:4" x14ac:dyDescent="0.25">
      <c r="A21" s="1" t="s">
        <v>92</v>
      </c>
      <c r="B21" s="114">
        <v>2010</v>
      </c>
      <c r="C21" s="115">
        <v>17988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BC83A6-22E6-456E-8DDC-FC982422A9C7}">
  <sheetPr>
    <tabColor theme="4" tint="0.39997558519241921"/>
  </sheetPr>
  <dimension ref="A4:E23"/>
  <sheetViews>
    <sheetView showGridLines="0" zoomScaleNormal="100" workbookViewId="0">
      <selection activeCell="D16" sqref="D16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7" t="s">
        <v>312</v>
      </c>
      <c r="C4" s="267"/>
      <c r="D4" s="267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89" t="s">
        <v>202</v>
      </c>
      <c r="D6" s="290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31999</v>
      </c>
      <c r="D8" s="116">
        <f t="shared" ref="D8:D20" si="0">C8/C9-1</f>
        <v>0.37111149198731685</v>
      </c>
    </row>
    <row r="9" spans="1:5" x14ac:dyDescent="0.25">
      <c r="A9" s="1"/>
      <c r="B9" s="114">
        <v>2022</v>
      </c>
      <c r="C9" s="115">
        <v>23338</v>
      </c>
      <c r="D9" s="116">
        <f t="shared" si="0"/>
        <v>8.2116196040246781E-2</v>
      </c>
    </row>
    <row r="10" spans="1:5" x14ac:dyDescent="0.25">
      <c r="A10" s="1"/>
      <c r="B10" s="114">
        <v>2021</v>
      </c>
      <c r="C10" s="115">
        <v>21567</v>
      </c>
      <c r="D10" s="116">
        <f t="shared" si="0"/>
        <v>1.41511758118701</v>
      </c>
    </row>
    <row r="11" spans="1:5" x14ac:dyDescent="0.25">
      <c r="A11" s="1" t="s">
        <v>72</v>
      </c>
      <c r="B11" s="114">
        <v>2020</v>
      </c>
      <c r="C11" s="115">
        <v>8930</v>
      </c>
      <c r="D11" s="116">
        <f t="shared" si="0"/>
        <v>-0.60750703234880454</v>
      </c>
    </row>
    <row r="12" spans="1:5" x14ac:dyDescent="0.25">
      <c r="A12" s="1" t="s">
        <v>74</v>
      </c>
      <c r="B12" s="114">
        <v>2019</v>
      </c>
      <c r="C12" s="115">
        <v>22752</v>
      </c>
      <c r="D12" s="116">
        <f t="shared" si="0"/>
        <v>0.15592135345221769</v>
      </c>
    </row>
    <row r="13" spans="1:5" x14ac:dyDescent="0.25">
      <c r="A13" s="1" t="s">
        <v>76</v>
      </c>
      <c r="B13" s="114">
        <v>2018</v>
      </c>
      <c r="C13" s="115">
        <v>19683</v>
      </c>
      <c r="D13" s="116">
        <f t="shared" si="0"/>
        <v>0.50712098009188367</v>
      </c>
    </row>
    <row r="14" spans="1:5" x14ac:dyDescent="0.25">
      <c r="A14" s="1" t="s">
        <v>78</v>
      </c>
      <c r="B14" s="114">
        <v>2017</v>
      </c>
      <c r="C14" s="115">
        <v>13060</v>
      </c>
      <c r="D14" s="116">
        <f>C14/C15-1</f>
        <v>0.2260608336462635</v>
      </c>
    </row>
    <row r="15" spans="1:5" x14ac:dyDescent="0.25">
      <c r="A15" s="1" t="s">
        <v>80</v>
      </c>
      <c r="B15" s="114">
        <v>2016</v>
      </c>
      <c r="C15" s="115">
        <v>10652</v>
      </c>
      <c r="D15" s="116">
        <f>C15/C16-1</f>
        <v>4.1760391198043978E-2</v>
      </c>
    </row>
    <row r="16" spans="1:5" x14ac:dyDescent="0.25">
      <c r="A16" s="1" t="s">
        <v>82</v>
      </c>
      <c r="B16" s="114">
        <v>2015</v>
      </c>
      <c r="C16" s="115">
        <v>10225</v>
      </c>
      <c r="D16" s="116">
        <f t="shared" si="0"/>
        <v>-0.14032285185807969</v>
      </c>
    </row>
    <row r="17" spans="1:4" x14ac:dyDescent="0.25">
      <c r="A17" s="1" t="s">
        <v>84</v>
      </c>
      <c r="B17" s="114">
        <v>2014</v>
      </c>
      <c r="C17" s="115">
        <v>11894</v>
      </c>
      <c r="D17" s="116">
        <f t="shared" si="0"/>
        <v>-0.21496930895650457</v>
      </c>
    </row>
    <row r="18" spans="1:4" x14ac:dyDescent="0.25">
      <c r="A18" s="1" t="s">
        <v>86</v>
      </c>
      <c r="B18" s="114">
        <v>2013</v>
      </c>
      <c r="C18" s="115">
        <v>15151</v>
      </c>
      <c r="D18" s="116">
        <f t="shared" si="0"/>
        <v>0.15260555344237359</v>
      </c>
    </row>
    <row r="19" spans="1:4" x14ac:dyDescent="0.25">
      <c r="A19" s="1" t="s">
        <v>88</v>
      </c>
      <c r="B19" s="114">
        <v>2012</v>
      </c>
      <c r="C19" s="115">
        <v>13145</v>
      </c>
      <c r="D19" s="116">
        <f>C19/C20-1</f>
        <v>0.30303330689928631</v>
      </c>
    </row>
    <row r="20" spans="1:4" x14ac:dyDescent="0.25">
      <c r="A20" s="1" t="s">
        <v>90</v>
      </c>
      <c r="B20" s="114">
        <v>2011</v>
      </c>
      <c r="C20" s="115">
        <v>10088</v>
      </c>
      <c r="D20" s="116">
        <f t="shared" si="0"/>
        <v>-0.3832609891789448</v>
      </c>
    </row>
    <row r="21" spans="1:4" x14ac:dyDescent="0.25">
      <c r="A21" s="1" t="s">
        <v>92</v>
      </c>
      <c r="B21" s="114">
        <v>2010</v>
      </c>
      <c r="C21" s="115">
        <v>16357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A63B1-A618-4EB0-BDD4-2654876B0576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CONCATENATE("Plazas alojativas en funcionamiento Tenerife y municipios")</f>
        <v>Plazas alojativas en funcionamiento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87" t="s">
        <v>58</v>
      </c>
      <c r="D5" s="287"/>
      <c r="E5" s="287"/>
      <c r="F5" s="287"/>
      <c r="G5" s="287"/>
      <c r="H5" s="287"/>
      <c r="I5" s="86"/>
      <c r="J5" s="86"/>
      <c r="K5" s="86"/>
      <c r="L5" s="86"/>
      <c r="M5" s="87"/>
      <c r="N5" s="288" t="s">
        <v>59</v>
      </c>
      <c r="O5" s="288"/>
      <c r="P5" s="288"/>
      <c r="Q5" s="288"/>
      <c r="R5" s="288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2018</v>
      </c>
      <c r="D6" s="14">
        <v>2019</v>
      </c>
      <c r="E6" s="14">
        <v>2020</v>
      </c>
      <c r="F6" s="14">
        <v>2021</v>
      </c>
      <c r="G6" s="14">
        <v>2022</v>
      </c>
      <c r="H6" s="14">
        <v>2023</v>
      </c>
      <c r="I6" s="89" t="str">
        <f>CONCATENATE("var. ",RIGHT(H6,2),"/",RIGHT(G6,2))</f>
        <v>var. 23/22</v>
      </c>
      <c r="J6" s="89" t="str">
        <f>CONCATENATE("var. ",RIGHT(H6,2),"/",RIGHT(D6,2))</f>
        <v>var. 23/19</v>
      </c>
      <c r="K6" s="89" t="str">
        <f>CONCATENATE("dif. ",RIGHT(H6,2),"/",RIGHT(G6,2))</f>
        <v>dif. 23/22</v>
      </c>
      <c r="L6" s="89" t="str">
        <f>CONCATENATE("dif. ",RIGHT(H6,2),"/",RIGHT(D6,2))</f>
        <v>dif. 23/19</v>
      </c>
      <c r="M6" s="14" t="str">
        <f>CONCATENATE("cuota/ total isla ",RIGHT(H6,2))</f>
        <v>cuota/ total isla 23</v>
      </c>
      <c r="N6" s="90" t="s">
        <v>229</v>
      </c>
      <c r="O6" s="90" t="s">
        <v>219</v>
      </c>
      <c r="P6" s="90" t="s">
        <v>220</v>
      </c>
      <c r="Q6" s="90" t="s">
        <v>221</v>
      </c>
      <c r="R6" s="90" t="s">
        <v>222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131498</v>
      </c>
      <c r="D7" s="92">
        <v>132144</v>
      </c>
      <c r="E7" s="92">
        <v>66601</v>
      </c>
      <c r="F7" s="92">
        <v>82456</v>
      </c>
      <c r="G7" s="92">
        <v>123696</v>
      </c>
      <c r="H7" s="92">
        <v>125536</v>
      </c>
      <c r="I7" s="93">
        <f t="shared" ref="I7:I52" si="0">IFERROR(H7/G7-1,"-")</f>
        <v>1.48751778553875E-2</v>
      </c>
      <c r="J7" s="93">
        <f t="shared" ref="J7:J52" si="1">IFERROR(H7/D7-1,"-")</f>
        <v>-5.0006054001695111E-2</v>
      </c>
      <c r="K7" s="92">
        <f t="shared" ref="K7:K52" si="2">IFERROR(H7-G7,"-")</f>
        <v>1840</v>
      </c>
      <c r="L7" s="92">
        <f t="shared" ref="L7:L52" si="3">IFERROR(H7-D7,"-")</f>
        <v>-6608</v>
      </c>
      <c r="M7" s="93">
        <f>H7/H7</f>
        <v>1</v>
      </c>
      <c r="N7" s="92">
        <v>67671</v>
      </c>
      <c r="O7" s="92">
        <v>108506</v>
      </c>
      <c r="P7" s="92">
        <v>124412</v>
      </c>
      <c r="Q7" s="92">
        <v>380751</v>
      </c>
      <c r="R7" s="92">
        <v>127349</v>
      </c>
      <c r="S7" s="93">
        <f t="shared" ref="S7:S52" si="4">IFERROR(R7/Q7-1,"-")</f>
        <v>-0.66553206688885913</v>
      </c>
      <c r="T7" s="93">
        <f t="shared" ref="T7:T52" si="5">IFERROR(R7/N7-1,"-")</f>
        <v>0.8818844113431159</v>
      </c>
      <c r="U7" s="92">
        <f t="shared" ref="U7:U52" si="6">IFERROR(R7-Q7,"-")</f>
        <v>-253402</v>
      </c>
      <c r="V7" s="92">
        <f t="shared" ref="V7:V52" si="7">IFERROR(R7-N7,"-")</f>
        <v>59678</v>
      </c>
      <c r="W7" s="93">
        <f>R7/R7</f>
        <v>1</v>
      </c>
    </row>
    <row r="8" spans="2:23" x14ac:dyDescent="0.25">
      <c r="B8" s="94" t="s">
        <v>60</v>
      </c>
      <c r="C8" s="95">
        <v>86575</v>
      </c>
      <c r="D8" s="95">
        <v>88579</v>
      </c>
      <c r="E8" s="95">
        <v>44487</v>
      </c>
      <c r="F8" s="95">
        <v>56791</v>
      </c>
      <c r="G8" s="95">
        <v>89503</v>
      </c>
      <c r="H8" s="95">
        <v>89318</v>
      </c>
      <c r="I8" s="96">
        <f t="shared" si="0"/>
        <v>-2.0669698222406385E-3</v>
      </c>
      <c r="J8" s="96">
        <f t="shared" si="1"/>
        <v>8.3428352092482783E-3</v>
      </c>
      <c r="K8" s="95">
        <f t="shared" si="2"/>
        <v>-185</v>
      </c>
      <c r="L8" s="95">
        <f t="shared" si="3"/>
        <v>739</v>
      </c>
      <c r="M8" s="96">
        <f>H8/H7</f>
        <v>0.71149311751210809</v>
      </c>
      <c r="N8" s="95">
        <v>45474</v>
      </c>
      <c r="O8" s="95">
        <v>79527</v>
      </c>
      <c r="P8" s="95">
        <v>89464</v>
      </c>
      <c r="Q8" s="95">
        <v>90839</v>
      </c>
      <c r="R8" s="95">
        <v>91665</v>
      </c>
      <c r="S8" s="96">
        <f t="shared" si="4"/>
        <v>9.0930107112583425E-3</v>
      </c>
      <c r="T8" s="96">
        <f t="shared" si="5"/>
        <v>1.0157672516163081</v>
      </c>
      <c r="U8" s="95">
        <f t="shared" si="6"/>
        <v>826</v>
      </c>
      <c r="V8" s="95">
        <f t="shared" si="7"/>
        <v>46191</v>
      </c>
      <c r="W8" s="96">
        <f>R8/R7</f>
        <v>0.71979363795553952</v>
      </c>
    </row>
    <row r="9" spans="2:23" x14ac:dyDescent="0.25">
      <c r="B9" s="97" t="s">
        <v>61</v>
      </c>
      <c r="C9" s="52">
        <v>67220</v>
      </c>
      <c r="D9" s="52">
        <v>69015</v>
      </c>
      <c r="E9" s="52">
        <v>34865</v>
      </c>
      <c r="F9" s="52">
        <v>45244</v>
      </c>
      <c r="G9" s="52">
        <v>71471</v>
      </c>
      <c r="H9" s="52">
        <v>72829</v>
      </c>
      <c r="I9" s="98">
        <f t="shared" si="0"/>
        <v>1.9000713576135864E-2</v>
      </c>
      <c r="J9" s="98">
        <f t="shared" si="1"/>
        <v>5.5263348547417213E-2</v>
      </c>
      <c r="K9" s="52">
        <f t="shared" si="2"/>
        <v>1358</v>
      </c>
      <c r="L9" s="52">
        <f t="shared" si="3"/>
        <v>3814</v>
      </c>
      <c r="M9" s="98">
        <f>H9/H7</f>
        <v>0.58014434106551105</v>
      </c>
      <c r="N9" s="52">
        <v>35573</v>
      </c>
      <c r="O9" s="52">
        <v>63504</v>
      </c>
      <c r="P9" s="52">
        <v>71177</v>
      </c>
      <c r="Q9" s="52">
        <v>74929</v>
      </c>
      <c r="R9" s="52">
        <v>75342</v>
      </c>
      <c r="S9" s="98">
        <f t="shared" si="4"/>
        <v>5.5118845840729236E-3</v>
      </c>
      <c r="T9" s="98">
        <f t="shared" si="5"/>
        <v>1.117954628510387</v>
      </c>
      <c r="U9" s="52">
        <f t="shared" si="6"/>
        <v>413</v>
      </c>
      <c r="V9" s="52">
        <f t="shared" si="7"/>
        <v>39769</v>
      </c>
      <c r="W9" s="98">
        <f>R9/R7</f>
        <v>0.59161830874211807</v>
      </c>
    </row>
    <row r="10" spans="2:23" x14ac:dyDescent="0.25">
      <c r="B10" s="97" t="s">
        <v>62</v>
      </c>
      <c r="C10" s="52">
        <v>19355</v>
      </c>
      <c r="D10" s="52">
        <v>19564</v>
      </c>
      <c r="E10" s="52">
        <v>9622</v>
      </c>
      <c r="F10" s="52">
        <v>11547</v>
      </c>
      <c r="G10" s="52">
        <v>18032</v>
      </c>
      <c r="H10" s="52">
        <v>16489</v>
      </c>
      <c r="I10" s="98">
        <f t="shared" si="0"/>
        <v>-8.5570097604259043E-2</v>
      </c>
      <c r="J10" s="98">
        <f t="shared" si="1"/>
        <v>-0.15717644653445106</v>
      </c>
      <c r="K10" s="52">
        <f t="shared" si="2"/>
        <v>-1543</v>
      </c>
      <c r="L10" s="52">
        <f t="shared" si="3"/>
        <v>-3075</v>
      </c>
      <c r="M10" s="98">
        <f>H10/H7</f>
        <v>0.13134877644659698</v>
      </c>
      <c r="N10" s="52">
        <v>9901</v>
      </c>
      <c r="O10" s="52">
        <v>16023</v>
      </c>
      <c r="P10" s="52">
        <v>18287</v>
      </c>
      <c r="Q10" s="52">
        <v>15910</v>
      </c>
      <c r="R10" s="52">
        <v>16323</v>
      </c>
      <c r="S10" s="98">
        <f t="shared" si="4"/>
        <v>2.5958516656191089E-2</v>
      </c>
      <c r="T10" s="98">
        <f t="shared" si="5"/>
        <v>0.64862135137864851</v>
      </c>
      <c r="U10" s="52">
        <f t="shared" si="6"/>
        <v>413</v>
      </c>
      <c r="V10" s="52">
        <f t="shared" si="7"/>
        <v>6422</v>
      </c>
      <c r="W10" s="98">
        <f>R10/R7</f>
        <v>0.1281753292134214</v>
      </c>
    </row>
    <row r="11" spans="2:23" x14ac:dyDescent="0.25">
      <c r="B11" s="94" t="s">
        <v>63</v>
      </c>
      <c r="C11" s="95">
        <v>44923</v>
      </c>
      <c r="D11" s="95">
        <v>43565</v>
      </c>
      <c r="E11" s="95">
        <v>22114</v>
      </c>
      <c r="F11" s="95">
        <v>25665</v>
      </c>
      <c r="G11" s="95">
        <v>34193</v>
      </c>
      <c r="H11" s="95">
        <v>36218</v>
      </c>
      <c r="I11" s="96">
        <f t="shared" si="0"/>
        <v>5.9222647910391002E-2</v>
      </c>
      <c r="J11" s="96">
        <f t="shared" si="1"/>
        <v>-0.16864455411454149</v>
      </c>
      <c r="K11" s="95">
        <f t="shared" si="2"/>
        <v>2025</v>
      </c>
      <c r="L11" s="95">
        <f t="shared" si="3"/>
        <v>-7347</v>
      </c>
      <c r="M11" s="96">
        <f>H11/H7</f>
        <v>0.28850688248789191</v>
      </c>
      <c r="N11" s="95">
        <v>22197</v>
      </c>
      <c r="O11" s="95">
        <v>28979</v>
      </c>
      <c r="P11" s="95">
        <v>34948</v>
      </c>
      <c r="Q11" s="95">
        <v>36078</v>
      </c>
      <c r="R11" s="95">
        <v>35684</v>
      </c>
      <c r="S11" s="96">
        <f t="shared" si="4"/>
        <v>-1.0920782748489399E-2</v>
      </c>
      <c r="T11" s="96">
        <f t="shared" si="5"/>
        <v>0.60760463125647601</v>
      </c>
      <c r="U11" s="95">
        <f t="shared" si="6"/>
        <v>-394</v>
      </c>
      <c r="V11" s="95">
        <f t="shared" si="7"/>
        <v>13487</v>
      </c>
      <c r="W11" s="96">
        <f>R11/R7</f>
        <v>0.28020636204446048</v>
      </c>
    </row>
    <row r="12" spans="2:23" x14ac:dyDescent="0.25">
      <c r="B12" s="91" t="s">
        <v>44</v>
      </c>
      <c r="C12" s="99">
        <v>46317</v>
      </c>
      <c r="D12" s="99">
        <v>46648</v>
      </c>
      <c r="E12" s="99">
        <v>23742</v>
      </c>
      <c r="F12" s="99">
        <v>29697</v>
      </c>
      <c r="G12" s="99">
        <v>44233</v>
      </c>
      <c r="H12" s="99">
        <v>45902</v>
      </c>
      <c r="I12" s="100">
        <f t="shared" si="0"/>
        <v>3.7732010037754726E-2</v>
      </c>
      <c r="J12" s="100">
        <f t="shared" si="1"/>
        <v>-1.5992111130166298E-2</v>
      </c>
      <c r="K12" s="99">
        <f t="shared" si="2"/>
        <v>1669</v>
      </c>
      <c r="L12" s="99">
        <f t="shared" si="3"/>
        <v>-746</v>
      </c>
      <c r="M12" s="93">
        <f>H12/H12</f>
        <v>1</v>
      </c>
      <c r="N12" s="99">
        <v>24366</v>
      </c>
      <c r="O12" s="99">
        <v>38935</v>
      </c>
      <c r="P12" s="99">
        <v>44073</v>
      </c>
      <c r="Q12" s="99">
        <v>46343</v>
      </c>
      <c r="R12" s="99">
        <v>46333</v>
      </c>
      <c r="S12" s="100">
        <f t="shared" si="4"/>
        <v>-2.1578231879681997E-4</v>
      </c>
      <c r="T12" s="100">
        <f t="shared" si="5"/>
        <v>0.9015431338750719</v>
      </c>
      <c r="U12" s="99">
        <f t="shared" si="6"/>
        <v>-10</v>
      </c>
      <c r="V12" s="99">
        <f t="shared" si="7"/>
        <v>21967</v>
      </c>
      <c r="W12" s="93">
        <f>R12/R12</f>
        <v>1</v>
      </c>
    </row>
    <row r="13" spans="2:23" x14ac:dyDescent="0.25">
      <c r="B13" s="94" t="s">
        <v>60</v>
      </c>
      <c r="C13" s="95">
        <v>33397</v>
      </c>
      <c r="D13" s="95">
        <v>34050</v>
      </c>
      <c r="E13" s="95">
        <v>17566</v>
      </c>
      <c r="F13" s="95">
        <v>23340</v>
      </c>
      <c r="G13" s="95">
        <v>34827</v>
      </c>
      <c r="H13" s="95">
        <v>34946</v>
      </c>
      <c r="I13" s="96">
        <f t="shared" si="0"/>
        <v>3.4168891951646962E-3</v>
      </c>
      <c r="J13" s="96">
        <f t="shared" si="1"/>
        <v>2.631424375917768E-2</v>
      </c>
      <c r="K13" s="95">
        <f t="shared" si="2"/>
        <v>119</v>
      </c>
      <c r="L13" s="95">
        <f t="shared" si="3"/>
        <v>896</v>
      </c>
      <c r="M13" s="96">
        <f>H13/H12</f>
        <v>0.76131758964750995</v>
      </c>
      <c r="N13" s="95">
        <v>18619</v>
      </c>
      <c r="O13" s="95">
        <v>31968</v>
      </c>
      <c r="P13" s="95">
        <v>34318</v>
      </c>
      <c r="Q13" s="95">
        <v>35510</v>
      </c>
      <c r="R13" s="95">
        <v>34946</v>
      </c>
      <c r="S13" s="96">
        <f t="shared" si="4"/>
        <v>-1.588284990143618E-2</v>
      </c>
      <c r="T13" s="96">
        <f t="shared" si="5"/>
        <v>0.87689994092056511</v>
      </c>
      <c r="U13" s="95">
        <f t="shared" si="6"/>
        <v>-564</v>
      </c>
      <c r="V13" s="95">
        <f t="shared" si="7"/>
        <v>16327</v>
      </c>
      <c r="W13" s="96">
        <f>R13/R12</f>
        <v>0.75423564198303583</v>
      </c>
    </row>
    <row r="14" spans="2:23" x14ac:dyDescent="0.25">
      <c r="B14" s="97" t="s">
        <v>61</v>
      </c>
      <c r="C14" s="52">
        <v>26684</v>
      </c>
      <c r="D14" s="52">
        <v>27660</v>
      </c>
      <c r="E14" s="52">
        <v>14847</v>
      </c>
      <c r="F14" s="52">
        <v>20181</v>
      </c>
      <c r="G14" s="52">
        <v>29820</v>
      </c>
      <c r="H14" s="52">
        <v>30493</v>
      </c>
      <c r="I14" s="98">
        <f t="shared" si="0"/>
        <v>2.2568745808182467E-2</v>
      </c>
      <c r="J14" s="98">
        <f t="shared" si="1"/>
        <v>0.1024222704266089</v>
      </c>
      <c r="K14" s="52">
        <f t="shared" si="2"/>
        <v>673</v>
      </c>
      <c r="L14" s="52">
        <f t="shared" si="3"/>
        <v>2833</v>
      </c>
      <c r="M14" s="98">
        <f>H14/H12</f>
        <v>0.66430656616269446</v>
      </c>
      <c r="N14" s="52">
        <v>15833</v>
      </c>
      <c r="O14" s="52">
        <v>27191</v>
      </c>
      <c r="P14" s="52">
        <v>29302</v>
      </c>
      <c r="Q14" s="52">
        <v>31185</v>
      </c>
      <c r="R14" s="52">
        <v>30941</v>
      </c>
      <c r="S14" s="98">
        <f t="shared" si="4"/>
        <v>-7.824274490941141E-3</v>
      </c>
      <c r="T14" s="98">
        <f t="shared" si="5"/>
        <v>0.95420956230657494</v>
      </c>
      <c r="U14" s="52">
        <f t="shared" si="6"/>
        <v>-244</v>
      </c>
      <c r="V14" s="52">
        <f t="shared" si="7"/>
        <v>15108</v>
      </c>
      <c r="W14" s="98">
        <f>R14/R12</f>
        <v>0.66779617119547618</v>
      </c>
    </row>
    <row r="15" spans="2:23" x14ac:dyDescent="0.25">
      <c r="B15" s="97" t="s">
        <v>62</v>
      </c>
      <c r="C15" s="52">
        <v>6713</v>
      </c>
      <c r="D15" s="52">
        <v>6390</v>
      </c>
      <c r="E15" s="52">
        <v>2720</v>
      </c>
      <c r="F15" s="52">
        <v>3159</v>
      </c>
      <c r="G15" s="52">
        <v>5006</v>
      </c>
      <c r="H15" s="52">
        <v>4453</v>
      </c>
      <c r="I15" s="98">
        <f t="shared" si="0"/>
        <v>-0.11046743907311229</v>
      </c>
      <c r="J15" s="98">
        <f t="shared" si="1"/>
        <v>-0.30312989045383409</v>
      </c>
      <c r="K15" s="52">
        <f t="shared" si="2"/>
        <v>-553</v>
      </c>
      <c r="L15" s="52">
        <f t="shared" si="3"/>
        <v>-1937</v>
      </c>
      <c r="M15" s="98">
        <f>H15/H12</f>
        <v>9.7011023484815481E-2</v>
      </c>
      <c r="N15" s="52">
        <v>2786</v>
      </c>
      <c r="O15" s="52">
        <v>4777</v>
      </c>
      <c r="P15" s="52">
        <v>5016</v>
      </c>
      <c r="Q15" s="52">
        <v>4325</v>
      </c>
      <c r="R15" s="52">
        <v>4005</v>
      </c>
      <c r="S15" s="98">
        <f t="shared" si="4"/>
        <v>-7.3988439306358345E-2</v>
      </c>
      <c r="T15" s="98">
        <f t="shared" si="5"/>
        <v>0.43754486719310837</v>
      </c>
      <c r="U15" s="52">
        <f t="shared" si="6"/>
        <v>-320</v>
      </c>
      <c r="V15" s="52">
        <f t="shared" si="7"/>
        <v>1219</v>
      </c>
      <c r="W15" s="98">
        <f>R15/R12</f>
        <v>8.6439470787559619E-2</v>
      </c>
    </row>
    <row r="16" spans="2:23" x14ac:dyDescent="0.25">
      <c r="B16" s="94" t="s">
        <v>63</v>
      </c>
      <c r="C16" s="95">
        <v>12921</v>
      </c>
      <c r="D16" s="95">
        <v>12598</v>
      </c>
      <c r="E16" s="95">
        <v>6176</v>
      </c>
      <c r="F16" s="95">
        <v>6357</v>
      </c>
      <c r="G16" s="95">
        <v>9406</v>
      </c>
      <c r="H16" s="95">
        <v>10956</v>
      </c>
      <c r="I16" s="96">
        <f t="shared" si="0"/>
        <v>0.16478843291516054</v>
      </c>
      <c r="J16" s="96">
        <f t="shared" si="1"/>
        <v>-0.13033814891252582</v>
      </c>
      <c r="K16" s="95">
        <f t="shared" si="2"/>
        <v>1550</v>
      </c>
      <c r="L16" s="95">
        <f t="shared" si="3"/>
        <v>-1642</v>
      </c>
      <c r="M16" s="96">
        <f>H16/H12</f>
        <v>0.23868241035249008</v>
      </c>
      <c r="N16" s="95">
        <v>5747</v>
      </c>
      <c r="O16" s="95">
        <v>6967</v>
      </c>
      <c r="P16" s="95">
        <v>9755</v>
      </c>
      <c r="Q16" s="95">
        <v>10833</v>
      </c>
      <c r="R16" s="95">
        <v>11387</v>
      </c>
      <c r="S16" s="96">
        <f t="shared" si="4"/>
        <v>5.1140035078002466E-2</v>
      </c>
      <c r="T16" s="96">
        <f t="shared" si="5"/>
        <v>0.98138159039498873</v>
      </c>
      <c r="U16" s="95">
        <f t="shared" si="6"/>
        <v>554</v>
      </c>
      <c r="V16" s="95">
        <f t="shared" si="7"/>
        <v>5640</v>
      </c>
      <c r="W16" s="96">
        <f>R16/R12</f>
        <v>0.24576435801696414</v>
      </c>
    </row>
    <row r="17" spans="2:23" x14ac:dyDescent="0.25">
      <c r="B17" s="91" t="s">
        <v>47</v>
      </c>
      <c r="C17" s="99">
        <v>4070</v>
      </c>
      <c r="D17" s="99">
        <v>4070</v>
      </c>
      <c r="E17" s="99">
        <v>2900</v>
      </c>
      <c r="F17" s="99">
        <v>4012</v>
      </c>
      <c r="G17" s="99">
        <v>4562</v>
      </c>
      <c r="H17" s="99">
        <v>4395</v>
      </c>
      <c r="I17" s="100">
        <f t="shared" si="0"/>
        <v>-3.6606751424813733E-2</v>
      </c>
      <c r="J17" s="100">
        <f t="shared" si="1"/>
        <v>7.9852579852579764E-2</v>
      </c>
      <c r="K17" s="99">
        <f t="shared" si="2"/>
        <v>-167</v>
      </c>
      <c r="L17" s="99">
        <f t="shared" si="3"/>
        <v>325</v>
      </c>
      <c r="M17" s="93">
        <f>H17/H17</f>
        <v>1</v>
      </c>
      <c r="N17" s="99">
        <v>4049</v>
      </c>
      <c r="O17" s="99">
        <v>4276</v>
      </c>
      <c r="P17" s="99">
        <v>4562</v>
      </c>
      <c r="Q17" s="99">
        <v>4276</v>
      </c>
      <c r="R17" s="99">
        <v>4306</v>
      </c>
      <c r="S17" s="100">
        <f t="shared" si="4"/>
        <v>7.0159027128158247E-3</v>
      </c>
      <c r="T17" s="100">
        <f t="shared" si="5"/>
        <v>6.3472462336379376E-2</v>
      </c>
      <c r="U17" s="99">
        <f t="shared" si="6"/>
        <v>30</v>
      </c>
      <c r="V17" s="99">
        <f t="shared" si="7"/>
        <v>257</v>
      </c>
      <c r="W17" s="93">
        <f>R17/R17</f>
        <v>1</v>
      </c>
    </row>
    <row r="18" spans="2:23" x14ac:dyDescent="0.25">
      <c r="B18" s="94" t="s">
        <v>60</v>
      </c>
      <c r="C18" s="95">
        <v>4004</v>
      </c>
      <c r="D18" s="95">
        <v>4004</v>
      </c>
      <c r="E18" s="95">
        <v>2534</v>
      </c>
      <c r="F18" s="95">
        <v>3312</v>
      </c>
      <c r="G18" s="95">
        <v>3862</v>
      </c>
      <c r="H18" s="95">
        <v>3695</v>
      </c>
      <c r="I18" s="96">
        <f t="shared" si="0"/>
        <v>-4.3241843604350128E-2</v>
      </c>
      <c r="J18" s="96">
        <f t="shared" si="1"/>
        <v>-7.7172827172827141E-2</v>
      </c>
      <c r="K18" s="95">
        <f t="shared" si="2"/>
        <v>-167</v>
      </c>
      <c r="L18" s="95">
        <f t="shared" si="3"/>
        <v>-309</v>
      </c>
      <c r="M18" s="96">
        <f>H18/H17</f>
        <v>0.84072810011376564</v>
      </c>
      <c r="N18" s="95">
        <v>3349</v>
      </c>
      <c r="O18" s="95">
        <v>3576</v>
      </c>
      <c r="P18" s="95">
        <v>3862</v>
      </c>
      <c r="Q18" s="95">
        <v>3576</v>
      </c>
      <c r="R18" s="95">
        <v>3606</v>
      </c>
      <c r="S18" s="96">
        <f t="shared" si="4"/>
        <v>8.3892617449663476E-3</v>
      </c>
      <c r="T18" s="96">
        <f t="shared" si="5"/>
        <v>7.6739325171693018E-2</v>
      </c>
      <c r="U18" s="95">
        <f t="shared" si="6"/>
        <v>30</v>
      </c>
      <c r="V18" s="95">
        <f t="shared" si="7"/>
        <v>257</v>
      </c>
      <c r="W18" s="96">
        <f>R18/R17</f>
        <v>0.83743613562470975</v>
      </c>
    </row>
    <row r="19" spans="2:23" x14ac:dyDescent="0.25">
      <c r="B19" s="97" t="s">
        <v>61</v>
      </c>
      <c r="C19" s="52">
        <v>3576</v>
      </c>
      <c r="D19" s="52">
        <v>3576</v>
      </c>
      <c r="E19" s="52">
        <v>0</v>
      </c>
      <c r="F19" s="52">
        <v>0</v>
      </c>
      <c r="G19" s="52">
        <v>0</v>
      </c>
      <c r="H19" s="52">
        <v>0</v>
      </c>
      <c r="I19" s="98" t="str">
        <f t="shared" si="0"/>
        <v>-</v>
      </c>
      <c r="J19" s="98">
        <f t="shared" si="1"/>
        <v>-1</v>
      </c>
      <c r="K19" s="52">
        <f t="shared" si="2"/>
        <v>0</v>
      </c>
      <c r="L19" s="52">
        <f t="shared" si="3"/>
        <v>-3576</v>
      </c>
      <c r="M19" s="98">
        <f>H19/H17</f>
        <v>0</v>
      </c>
      <c r="N19" s="52">
        <v>0</v>
      </c>
      <c r="O19" s="52">
        <v>3576</v>
      </c>
      <c r="P19" s="52">
        <v>0</v>
      </c>
      <c r="Q19" s="52">
        <v>3576</v>
      </c>
      <c r="R19" s="52">
        <v>0</v>
      </c>
      <c r="S19" s="98">
        <f t="shared" si="4"/>
        <v>-1</v>
      </c>
      <c r="T19" s="98" t="str">
        <f t="shared" si="5"/>
        <v>-</v>
      </c>
      <c r="U19" s="52">
        <f t="shared" si="6"/>
        <v>-3576</v>
      </c>
      <c r="V19" s="52">
        <f t="shared" si="7"/>
        <v>0</v>
      </c>
      <c r="W19" s="98">
        <f>R19/R17</f>
        <v>0</v>
      </c>
    </row>
    <row r="20" spans="2:23" x14ac:dyDescent="0.25">
      <c r="B20" s="97" t="s">
        <v>62</v>
      </c>
      <c r="C20" s="52">
        <v>428</v>
      </c>
      <c r="D20" s="52">
        <v>428</v>
      </c>
      <c r="E20" s="52">
        <v>0</v>
      </c>
      <c r="F20" s="52">
        <v>0</v>
      </c>
      <c r="G20" s="52">
        <v>0</v>
      </c>
      <c r="H20" s="52">
        <v>0</v>
      </c>
      <c r="I20" s="98" t="str">
        <f t="shared" si="0"/>
        <v>-</v>
      </c>
      <c r="J20" s="98">
        <f t="shared" si="1"/>
        <v>-1</v>
      </c>
      <c r="K20" s="52">
        <f t="shared" si="2"/>
        <v>0</v>
      </c>
      <c r="L20" s="52">
        <f t="shared" si="3"/>
        <v>-428</v>
      </c>
      <c r="M20" s="98">
        <f>H20/H17</f>
        <v>0</v>
      </c>
      <c r="N20" s="52">
        <v>0</v>
      </c>
      <c r="O20" s="52">
        <v>0</v>
      </c>
      <c r="P20" s="52">
        <v>0</v>
      </c>
      <c r="Q20" s="52">
        <v>0</v>
      </c>
      <c r="R20" s="52">
        <v>0</v>
      </c>
      <c r="S20" s="98" t="str">
        <f t="shared" si="4"/>
        <v>-</v>
      </c>
      <c r="T20" s="98" t="str">
        <f t="shared" si="5"/>
        <v>-</v>
      </c>
      <c r="U20" s="52">
        <f t="shared" si="6"/>
        <v>0</v>
      </c>
      <c r="V20" s="52">
        <f t="shared" si="7"/>
        <v>0</v>
      </c>
      <c r="W20" s="98">
        <f>R20/R17</f>
        <v>0</v>
      </c>
    </row>
    <row r="21" spans="2:23" x14ac:dyDescent="0.25">
      <c r="B21" s="94" t="s">
        <v>63</v>
      </c>
      <c r="C21" s="95">
        <v>0</v>
      </c>
      <c r="D21" s="95">
        <v>0</v>
      </c>
      <c r="E21" s="95">
        <v>0</v>
      </c>
      <c r="F21" s="95">
        <v>0</v>
      </c>
      <c r="G21" s="95">
        <v>0</v>
      </c>
      <c r="H21" s="95">
        <v>0</v>
      </c>
      <c r="I21" s="96" t="str">
        <f t="shared" si="0"/>
        <v>-</v>
      </c>
      <c r="J21" s="96" t="str">
        <f t="shared" si="1"/>
        <v>-</v>
      </c>
      <c r="K21" s="95">
        <f t="shared" si="2"/>
        <v>0</v>
      </c>
      <c r="L21" s="95">
        <f t="shared" si="3"/>
        <v>0</v>
      </c>
      <c r="M21" s="96">
        <f>H21/H17</f>
        <v>0</v>
      </c>
      <c r="N21" s="95" t="s">
        <v>223</v>
      </c>
      <c r="O21" s="95" t="s">
        <v>223</v>
      </c>
      <c r="P21" s="95" t="s">
        <v>223</v>
      </c>
      <c r="Q21" s="95" t="s">
        <v>223</v>
      </c>
      <c r="R21" s="95" t="s">
        <v>223</v>
      </c>
      <c r="S21" s="96" t="str">
        <f t="shared" si="4"/>
        <v>-</v>
      </c>
      <c r="T21" s="96" t="str">
        <f t="shared" si="5"/>
        <v>-</v>
      </c>
      <c r="U21" s="95" t="str">
        <f t="shared" si="6"/>
        <v>-</v>
      </c>
      <c r="V21" s="95" t="str">
        <f t="shared" si="7"/>
        <v>-</v>
      </c>
      <c r="W21" s="96" t="e">
        <f>R21/R17</f>
        <v>#VALUE!</v>
      </c>
    </row>
    <row r="22" spans="2:23" x14ac:dyDescent="0.25">
      <c r="B22" s="91" t="s">
        <v>46</v>
      </c>
      <c r="C22" s="99">
        <v>1127</v>
      </c>
      <c r="D22" s="99">
        <v>1127</v>
      </c>
      <c r="E22" s="99">
        <v>437</v>
      </c>
      <c r="F22" s="99">
        <v>669</v>
      </c>
      <c r="G22" s="99">
        <v>857</v>
      </c>
      <c r="H22" s="99">
        <v>900</v>
      </c>
      <c r="I22" s="100">
        <f t="shared" si="0"/>
        <v>5.0175029171528607E-2</v>
      </c>
      <c r="J22" s="100">
        <f t="shared" si="1"/>
        <v>-0.20141969831410822</v>
      </c>
      <c r="K22" s="99">
        <f t="shared" si="2"/>
        <v>43</v>
      </c>
      <c r="L22" s="99">
        <f t="shared" si="3"/>
        <v>-227</v>
      </c>
      <c r="M22" s="100">
        <f>H22/H22</f>
        <v>1</v>
      </c>
      <c r="N22" s="99">
        <v>310</v>
      </c>
      <c r="O22" s="99">
        <v>802</v>
      </c>
      <c r="P22" s="99">
        <v>898</v>
      </c>
      <c r="Q22" s="99">
        <v>912</v>
      </c>
      <c r="R22" s="99">
        <v>916</v>
      </c>
      <c r="S22" s="100">
        <f t="shared" si="4"/>
        <v>4.3859649122806044E-3</v>
      </c>
      <c r="T22" s="100">
        <f t="shared" si="5"/>
        <v>1.9548387096774196</v>
      </c>
      <c r="U22" s="99">
        <f t="shared" si="6"/>
        <v>4</v>
      </c>
      <c r="V22" s="99">
        <f t="shared" si="7"/>
        <v>606</v>
      </c>
      <c r="W22" s="100">
        <f>R22/R22</f>
        <v>1</v>
      </c>
    </row>
    <row r="23" spans="2:23" x14ac:dyDescent="0.25">
      <c r="B23" s="94" t="s">
        <v>60</v>
      </c>
      <c r="C23" s="95">
        <v>917</v>
      </c>
      <c r="D23" s="95">
        <v>917</v>
      </c>
      <c r="E23" s="95">
        <v>386</v>
      </c>
      <c r="F23" s="95">
        <v>669</v>
      </c>
      <c r="G23" s="95">
        <v>855</v>
      </c>
      <c r="H23" s="95">
        <v>886</v>
      </c>
      <c r="I23" s="96">
        <f t="shared" si="0"/>
        <v>3.6257309941520433E-2</v>
      </c>
      <c r="J23" s="96">
        <f t="shared" si="1"/>
        <v>-3.3805888767720838E-2</v>
      </c>
      <c r="K23" s="95">
        <f t="shared" si="2"/>
        <v>31</v>
      </c>
      <c r="L23" s="95">
        <f t="shared" si="3"/>
        <v>-31</v>
      </c>
      <c r="M23" s="96">
        <f>H23/H22</f>
        <v>0.98444444444444446</v>
      </c>
      <c r="N23" s="95">
        <v>310</v>
      </c>
      <c r="O23" s="95">
        <v>802</v>
      </c>
      <c r="P23" s="95">
        <v>898</v>
      </c>
      <c r="Q23" s="95">
        <v>898</v>
      </c>
      <c r="R23" s="95">
        <v>898</v>
      </c>
      <c r="S23" s="96">
        <f t="shared" si="4"/>
        <v>0</v>
      </c>
      <c r="T23" s="96">
        <f t="shared" si="5"/>
        <v>1.8967741935483873</v>
      </c>
      <c r="U23" s="95">
        <f t="shared" si="6"/>
        <v>0</v>
      </c>
      <c r="V23" s="95">
        <f t="shared" si="7"/>
        <v>588</v>
      </c>
      <c r="W23" s="96">
        <f>R23/R22</f>
        <v>0.98034934497816595</v>
      </c>
    </row>
    <row r="24" spans="2:23" x14ac:dyDescent="0.25">
      <c r="B24" s="94" t="s">
        <v>63</v>
      </c>
      <c r="C24" s="95">
        <v>210</v>
      </c>
      <c r="D24" s="95">
        <v>210</v>
      </c>
      <c r="E24" s="95">
        <v>51</v>
      </c>
      <c r="F24" s="95">
        <v>0</v>
      </c>
      <c r="G24" s="95">
        <v>0</v>
      </c>
      <c r="H24" s="95">
        <v>0</v>
      </c>
      <c r="I24" s="96" t="str">
        <f t="shared" si="0"/>
        <v>-</v>
      </c>
      <c r="J24" s="96">
        <f t="shared" si="1"/>
        <v>-1</v>
      </c>
      <c r="K24" s="95">
        <f t="shared" si="2"/>
        <v>0</v>
      </c>
      <c r="L24" s="95">
        <f t="shared" si="3"/>
        <v>-210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4"/>
        <v>-</v>
      </c>
      <c r="T24" s="96" t="str">
        <f t="shared" si="5"/>
        <v>-</v>
      </c>
      <c r="U24" s="95">
        <f t="shared" si="6"/>
        <v>0</v>
      </c>
      <c r="V24" s="95">
        <f t="shared" si="7"/>
        <v>0</v>
      </c>
      <c r="W24" s="96">
        <f>R24/R22</f>
        <v>0</v>
      </c>
    </row>
    <row r="25" spans="2:23" x14ac:dyDescent="0.25">
      <c r="B25" s="91" t="s">
        <v>47</v>
      </c>
      <c r="C25" s="99">
        <v>4070</v>
      </c>
      <c r="D25" s="99">
        <v>4070</v>
      </c>
      <c r="E25" s="99">
        <v>2900</v>
      </c>
      <c r="F25" s="99">
        <v>4012</v>
      </c>
      <c r="G25" s="99">
        <v>4562</v>
      </c>
      <c r="H25" s="99">
        <v>4395</v>
      </c>
      <c r="I25" s="100">
        <f t="shared" si="0"/>
        <v>-3.6606751424813733E-2</v>
      </c>
      <c r="J25" s="100">
        <f t="shared" si="1"/>
        <v>7.9852579852579764E-2</v>
      </c>
      <c r="K25" s="99">
        <f t="shared" si="2"/>
        <v>-167</v>
      </c>
      <c r="L25" s="99">
        <f t="shared" si="3"/>
        <v>325</v>
      </c>
      <c r="M25" s="93">
        <f>H25/H25</f>
        <v>1</v>
      </c>
      <c r="N25" s="99">
        <v>4049</v>
      </c>
      <c r="O25" s="99">
        <v>4276</v>
      </c>
      <c r="P25" s="99">
        <v>4562</v>
      </c>
      <c r="Q25" s="99">
        <v>4276</v>
      </c>
      <c r="R25" s="99">
        <v>4306</v>
      </c>
      <c r="S25" s="100">
        <f t="shared" si="4"/>
        <v>7.0159027128158247E-3</v>
      </c>
      <c r="T25" s="100">
        <f t="shared" si="5"/>
        <v>6.3472462336379376E-2</v>
      </c>
      <c r="U25" s="99">
        <f t="shared" si="6"/>
        <v>30</v>
      </c>
      <c r="V25" s="99">
        <f t="shared" si="7"/>
        <v>257</v>
      </c>
      <c r="W25" s="93">
        <f>R25/R25</f>
        <v>1</v>
      </c>
    </row>
    <row r="26" spans="2:23" x14ac:dyDescent="0.25">
      <c r="B26" s="94" t="s">
        <v>60</v>
      </c>
      <c r="C26" s="95">
        <v>4004</v>
      </c>
      <c r="D26" s="95">
        <v>4004</v>
      </c>
      <c r="E26" s="95">
        <v>2534</v>
      </c>
      <c r="F26" s="95">
        <v>3312</v>
      </c>
      <c r="G26" s="95">
        <v>3862</v>
      </c>
      <c r="H26" s="95">
        <v>3695</v>
      </c>
      <c r="I26" s="96">
        <f t="shared" si="0"/>
        <v>-4.3241843604350128E-2</v>
      </c>
      <c r="J26" s="96">
        <f t="shared" si="1"/>
        <v>-7.7172827172827141E-2</v>
      </c>
      <c r="K26" s="95">
        <f t="shared" si="2"/>
        <v>-167</v>
      </c>
      <c r="L26" s="95">
        <f t="shared" si="3"/>
        <v>-309</v>
      </c>
      <c r="M26" s="96">
        <f>H26/H25</f>
        <v>0.84072810011376564</v>
      </c>
      <c r="N26" s="95">
        <v>3349</v>
      </c>
      <c r="O26" s="95">
        <v>3576</v>
      </c>
      <c r="P26" s="95">
        <v>3862</v>
      </c>
      <c r="Q26" s="95">
        <v>3576</v>
      </c>
      <c r="R26" s="95">
        <v>3606</v>
      </c>
      <c r="S26" s="96">
        <f t="shared" si="4"/>
        <v>8.3892617449663476E-3</v>
      </c>
      <c r="T26" s="96">
        <f t="shared" si="5"/>
        <v>7.6739325171693018E-2</v>
      </c>
      <c r="U26" s="95">
        <f t="shared" si="6"/>
        <v>30</v>
      </c>
      <c r="V26" s="95">
        <f t="shared" si="7"/>
        <v>257</v>
      </c>
      <c r="W26" s="96">
        <f>R26/R25</f>
        <v>0.83743613562470975</v>
      </c>
    </row>
    <row r="27" spans="2:23" x14ac:dyDescent="0.25">
      <c r="B27" s="97" t="s">
        <v>61</v>
      </c>
      <c r="C27" s="52">
        <v>3576</v>
      </c>
      <c r="D27" s="52">
        <v>3576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0"/>
        <v>-</v>
      </c>
      <c r="J27" s="98">
        <f t="shared" si="1"/>
        <v>-1</v>
      </c>
      <c r="K27" s="52">
        <f t="shared" si="2"/>
        <v>0</v>
      </c>
      <c r="L27" s="52">
        <f t="shared" si="3"/>
        <v>-3576</v>
      </c>
      <c r="M27" s="98">
        <f>H27/H25</f>
        <v>0</v>
      </c>
      <c r="N27" s="52">
        <v>0</v>
      </c>
      <c r="O27" s="52">
        <v>3576</v>
      </c>
      <c r="P27" s="52">
        <v>0</v>
      </c>
      <c r="Q27" s="52">
        <v>3576</v>
      </c>
      <c r="R27" s="52">
        <v>0</v>
      </c>
      <c r="S27" s="98">
        <f t="shared" si="4"/>
        <v>-1</v>
      </c>
      <c r="T27" s="98" t="str">
        <f t="shared" si="5"/>
        <v>-</v>
      </c>
      <c r="U27" s="52">
        <f t="shared" si="6"/>
        <v>-3576</v>
      </c>
      <c r="V27" s="52">
        <f t="shared" si="7"/>
        <v>0</v>
      </c>
      <c r="W27" s="98">
        <f>R27/R25</f>
        <v>0</v>
      </c>
    </row>
    <row r="28" spans="2:23" x14ac:dyDescent="0.25">
      <c r="B28" s="97" t="s">
        <v>62</v>
      </c>
      <c r="C28" s="52">
        <v>428</v>
      </c>
      <c r="D28" s="52">
        <v>428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0"/>
        <v>-</v>
      </c>
      <c r="J28" s="98">
        <f t="shared" si="1"/>
        <v>-1</v>
      </c>
      <c r="K28" s="52">
        <f t="shared" si="2"/>
        <v>0</v>
      </c>
      <c r="L28" s="52">
        <f t="shared" si="3"/>
        <v>-428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4"/>
        <v>-</v>
      </c>
      <c r="T28" s="98" t="str">
        <f t="shared" si="5"/>
        <v>-</v>
      </c>
      <c r="U28" s="52">
        <f t="shared" si="6"/>
        <v>0</v>
      </c>
      <c r="V28" s="52">
        <f t="shared" si="7"/>
        <v>0</v>
      </c>
      <c r="W28" s="98">
        <f>R28/R25</f>
        <v>0</v>
      </c>
    </row>
    <row r="29" spans="2:23" x14ac:dyDescent="0.25">
      <c r="B29" s="91" t="s">
        <v>48</v>
      </c>
      <c r="C29" s="99">
        <v>21813</v>
      </c>
      <c r="D29" s="99">
        <v>21340</v>
      </c>
      <c r="E29" s="99">
        <v>9244</v>
      </c>
      <c r="F29" s="99">
        <v>11050</v>
      </c>
      <c r="G29" s="99">
        <v>18364</v>
      </c>
      <c r="H29" s="99">
        <v>19209</v>
      </c>
      <c r="I29" s="100">
        <f t="shared" si="0"/>
        <v>4.6013940318013535E-2</v>
      </c>
      <c r="J29" s="100">
        <f t="shared" si="1"/>
        <v>-9.9859418931583899E-2</v>
      </c>
      <c r="K29" s="99">
        <f t="shared" si="2"/>
        <v>845</v>
      </c>
      <c r="L29" s="99">
        <f t="shared" si="3"/>
        <v>-2131</v>
      </c>
      <c r="M29" s="93">
        <f>H29/H29</f>
        <v>1</v>
      </c>
      <c r="N29" s="99">
        <v>9232</v>
      </c>
      <c r="O29" s="99">
        <v>15588</v>
      </c>
      <c r="P29" s="99">
        <v>18073</v>
      </c>
      <c r="Q29" s="99">
        <v>19434</v>
      </c>
      <c r="R29" s="99">
        <v>20174</v>
      </c>
      <c r="S29" s="100">
        <f t="shared" si="4"/>
        <v>3.8077595965833044E-2</v>
      </c>
      <c r="T29" s="100">
        <f t="shared" si="5"/>
        <v>1.1852253032928943</v>
      </c>
      <c r="U29" s="99">
        <f t="shared" si="6"/>
        <v>740</v>
      </c>
      <c r="V29" s="99">
        <f t="shared" si="7"/>
        <v>10942</v>
      </c>
      <c r="W29" s="93">
        <f>R29/R29</f>
        <v>1</v>
      </c>
    </row>
    <row r="30" spans="2:23" x14ac:dyDescent="0.25">
      <c r="B30" s="94" t="s">
        <v>60</v>
      </c>
      <c r="C30" s="95">
        <v>16581</v>
      </c>
      <c r="D30" s="95">
        <v>16096</v>
      </c>
      <c r="E30" s="95">
        <v>6499</v>
      </c>
      <c r="F30" s="95">
        <v>8111</v>
      </c>
      <c r="G30" s="95">
        <v>14162</v>
      </c>
      <c r="H30" s="95">
        <v>14862</v>
      </c>
      <c r="I30" s="96">
        <f t="shared" si="0"/>
        <v>4.9428046886033083E-2</v>
      </c>
      <c r="J30" s="96">
        <f t="shared" si="1"/>
        <v>-7.6665009940357853E-2</v>
      </c>
      <c r="K30" s="95">
        <f t="shared" si="2"/>
        <v>700</v>
      </c>
      <c r="L30" s="95">
        <f t="shared" si="3"/>
        <v>-1234</v>
      </c>
      <c r="M30" s="96">
        <f>H30/H29</f>
        <v>0.77369982820552863</v>
      </c>
      <c r="N30" s="95">
        <v>6282</v>
      </c>
      <c r="O30" s="95">
        <v>12255</v>
      </c>
      <c r="P30" s="95">
        <v>13724</v>
      </c>
      <c r="Q30" s="95">
        <v>15087</v>
      </c>
      <c r="R30" s="95">
        <v>15741</v>
      </c>
      <c r="S30" s="96">
        <f t="shared" si="4"/>
        <v>4.334857824617222E-2</v>
      </c>
      <c r="T30" s="96">
        <f t="shared" si="5"/>
        <v>1.505730659025788</v>
      </c>
      <c r="U30" s="95">
        <f t="shared" si="6"/>
        <v>654</v>
      </c>
      <c r="V30" s="95">
        <f t="shared" si="7"/>
        <v>9459</v>
      </c>
      <c r="W30" s="96">
        <f>R30/R29</f>
        <v>0.78026172300981467</v>
      </c>
    </row>
    <row r="31" spans="2:23" x14ac:dyDescent="0.25">
      <c r="B31" s="97" t="s">
        <v>61</v>
      </c>
      <c r="C31" s="52">
        <v>13383</v>
      </c>
      <c r="D31" s="52">
        <v>12913</v>
      </c>
      <c r="E31" s="52">
        <v>5381</v>
      </c>
      <c r="F31" s="52">
        <v>6550</v>
      </c>
      <c r="G31" s="52">
        <v>12095</v>
      </c>
      <c r="H31" s="52">
        <v>12793</v>
      </c>
      <c r="I31" s="98">
        <f t="shared" si="0"/>
        <v>5.7709797436957366E-2</v>
      </c>
      <c r="J31" s="98">
        <f t="shared" si="1"/>
        <v>-9.2929605823588446E-3</v>
      </c>
      <c r="K31" s="52">
        <f t="shared" si="2"/>
        <v>698</v>
      </c>
      <c r="L31" s="52">
        <f t="shared" si="3"/>
        <v>-120</v>
      </c>
      <c r="M31" s="98">
        <f>H31/H29</f>
        <v>0.66598990056744234</v>
      </c>
      <c r="N31" s="52">
        <v>5630</v>
      </c>
      <c r="O31" s="52">
        <v>10082</v>
      </c>
      <c r="P31" s="52">
        <v>11819</v>
      </c>
      <c r="Q31" s="52">
        <v>12988</v>
      </c>
      <c r="R31" s="52">
        <v>13638</v>
      </c>
      <c r="S31" s="98">
        <f t="shared" si="4"/>
        <v>5.004619648906683E-2</v>
      </c>
      <c r="T31" s="98">
        <f t="shared" si="5"/>
        <v>1.4223801065719361</v>
      </c>
      <c r="U31" s="52">
        <f t="shared" si="6"/>
        <v>650</v>
      </c>
      <c r="V31" s="52">
        <f t="shared" si="7"/>
        <v>8008</v>
      </c>
      <c r="W31" s="98">
        <f>R31/R29</f>
        <v>0.67601863785069893</v>
      </c>
    </row>
    <row r="32" spans="2:23" x14ac:dyDescent="0.25">
      <c r="B32" s="97" t="s">
        <v>62</v>
      </c>
      <c r="C32" s="52">
        <v>3198</v>
      </c>
      <c r="D32" s="52">
        <v>3183</v>
      </c>
      <c r="E32" s="52">
        <v>1118</v>
      </c>
      <c r="F32" s="52">
        <v>1561</v>
      </c>
      <c r="G32" s="52">
        <v>2067</v>
      </c>
      <c r="H32" s="52">
        <v>2069</v>
      </c>
      <c r="I32" s="98">
        <f t="shared" si="0"/>
        <v>9.6758587324630163E-4</v>
      </c>
      <c r="J32" s="98">
        <f t="shared" si="1"/>
        <v>-0.34998429154885324</v>
      </c>
      <c r="K32" s="52">
        <f t="shared" si="2"/>
        <v>2</v>
      </c>
      <c r="L32" s="52">
        <f t="shared" si="3"/>
        <v>-1114</v>
      </c>
      <c r="M32" s="98">
        <f>H32/H29</f>
        <v>0.10770992763808632</v>
      </c>
      <c r="N32" s="52">
        <v>652</v>
      </c>
      <c r="O32" s="52">
        <v>2173</v>
      </c>
      <c r="P32" s="52">
        <v>1905</v>
      </c>
      <c r="Q32" s="52">
        <v>2099</v>
      </c>
      <c r="R32" s="52">
        <v>2103</v>
      </c>
      <c r="S32" s="98">
        <f t="shared" si="4"/>
        <v>1.9056693663648261E-3</v>
      </c>
      <c r="T32" s="98">
        <f t="shared" si="5"/>
        <v>2.2254601226993866</v>
      </c>
      <c r="U32" s="52">
        <f t="shared" si="6"/>
        <v>4</v>
      </c>
      <c r="V32" s="52">
        <f t="shared" si="7"/>
        <v>1451</v>
      </c>
      <c r="W32" s="98">
        <f>R32/R29</f>
        <v>0.10424308515911569</v>
      </c>
    </row>
    <row r="33" spans="2:23" x14ac:dyDescent="0.25">
      <c r="B33" s="94" t="s">
        <v>63</v>
      </c>
      <c r="C33" s="95">
        <v>5232</v>
      </c>
      <c r="D33" s="95">
        <v>5245</v>
      </c>
      <c r="E33" s="95">
        <v>2745</v>
      </c>
      <c r="F33" s="95">
        <v>2940</v>
      </c>
      <c r="G33" s="95">
        <v>4202</v>
      </c>
      <c r="H33" s="95">
        <v>4347</v>
      </c>
      <c r="I33" s="96">
        <f t="shared" si="0"/>
        <v>3.4507377439314535E-2</v>
      </c>
      <c r="J33" s="96">
        <f t="shared" si="1"/>
        <v>-0.17121067683508107</v>
      </c>
      <c r="K33" s="95">
        <f t="shared" si="2"/>
        <v>145</v>
      </c>
      <c r="L33" s="95">
        <f t="shared" si="3"/>
        <v>-898</v>
      </c>
      <c r="M33" s="96">
        <f>H33/H29</f>
        <v>0.22630017179447134</v>
      </c>
      <c r="N33" s="95">
        <v>2950</v>
      </c>
      <c r="O33" s="95">
        <v>3333</v>
      </c>
      <c r="P33" s="95">
        <v>4349</v>
      </c>
      <c r="Q33" s="95">
        <v>4347</v>
      </c>
      <c r="R33" s="95">
        <v>4433</v>
      </c>
      <c r="S33" s="96">
        <f t="shared" si="4"/>
        <v>1.9783758914193594E-2</v>
      </c>
      <c r="T33" s="96">
        <f t="shared" si="5"/>
        <v>0.50271186440677962</v>
      </c>
      <c r="U33" s="95">
        <f t="shared" si="6"/>
        <v>86</v>
      </c>
      <c r="V33" s="95">
        <f t="shared" si="7"/>
        <v>1483</v>
      </c>
      <c r="W33" s="96">
        <f>R33/R29</f>
        <v>0.21973827699018539</v>
      </c>
    </row>
    <row r="34" spans="2:23" x14ac:dyDescent="0.25">
      <c r="B34" s="91" t="s">
        <v>49</v>
      </c>
      <c r="C34" s="99">
        <v>772</v>
      </c>
      <c r="D34" s="99">
        <v>713</v>
      </c>
      <c r="E34" s="99">
        <v>339</v>
      </c>
      <c r="F34" s="99">
        <v>532</v>
      </c>
      <c r="G34" s="99">
        <v>654</v>
      </c>
      <c r="H34" s="99">
        <v>663</v>
      </c>
      <c r="I34" s="100">
        <f t="shared" si="0"/>
        <v>1.3761467889908285E-2</v>
      </c>
      <c r="J34" s="100">
        <f t="shared" si="1"/>
        <v>-7.0126227208976211E-2</v>
      </c>
      <c r="K34" s="99">
        <f t="shared" si="2"/>
        <v>9</v>
      </c>
      <c r="L34" s="99">
        <f t="shared" si="3"/>
        <v>-50</v>
      </c>
      <c r="M34" s="93">
        <f>H34/H34</f>
        <v>1</v>
      </c>
      <c r="N34" s="99">
        <v>291</v>
      </c>
      <c r="O34" s="99">
        <v>625</v>
      </c>
      <c r="P34" s="99">
        <v>663</v>
      </c>
      <c r="Q34" s="99">
        <v>663</v>
      </c>
      <c r="R34" s="99">
        <v>673</v>
      </c>
      <c r="S34" s="100">
        <f t="shared" si="4"/>
        <v>1.5082956259426794E-2</v>
      </c>
      <c r="T34" s="100">
        <f t="shared" si="5"/>
        <v>1.3127147766323026</v>
      </c>
      <c r="U34" s="99">
        <f t="shared" si="6"/>
        <v>10</v>
      </c>
      <c r="V34" s="99">
        <f t="shared" si="7"/>
        <v>382</v>
      </c>
      <c r="W34" s="93">
        <f>R34/R34</f>
        <v>1</v>
      </c>
    </row>
    <row r="35" spans="2:23" x14ac:dyDescent="0.25">
      <c r="B35" s="94" t="s">
        <v>60</v>
      </c>
      <c r="C35" s="95">
        <v>772</v>
      </c>
      <c r="D35" s="95">
        <v>713</v>
      </c>
      <c r="E35" s="95">
        <v>339</v>
      </c>
      <c r="F35" s="95">
        <v>532</v>
      </c>
      <c r="G35" s="95">
        <v>654</v>
      </c>
      <c r="H35" s="95">
        <v>663</v>
      </c>
      <c r="I35" s="96">
        <f t="shared" si="0"/>
        <v>1.3761467889908285E-2</v>
      </c>
      <c r="J35" s="96">
        <f t="shared" si="1"/>
        <v>-7.0126227208976211E-2</v>
      </c>
      <c r="K35" s="95">
        <f t="shared" si="2"/>
        <v>9</v>
      </c>
      <c r="L35" s="95">
        <f t="shared" si="3"/>
        <v>-50</v>
      </c>
      <c r="M35" s="96">
        <f>H35/H34</f>
        <v>1</v>
      </c>
      <c r="N35" s="95">
        <v>291</v>
      </c>
      <c r="O35" s="95">
        <v>625</v>
      </c>
      <c r="P35" s="95">
        <v>663</v>
      </c>
      <c r="Q35" s="95">
        <v>663</v>
      </c>
      <c r="R35" s="95">
        <v>673</v>
      </c>
      <c r="S35" s="96">
        <f t="shared" si="4"/>
        <v>1.5082956259426794E-2</v>
      </c>
      <c r="T35" s="96">
        <f t="shared" si="5"/>
        <v>1.3127147766323026</v>
      </c>
      <c r="U35" s="95">
        <f t="shared" si="6"/>
        <v>10</v>
      </c>
      <c r="V35" s="95">
        <f t="shared" si="7"/>
        <v>382</v>
      </c>
      <c r="W35" s="96">
        <f>R35/R34</f>
        <v>1</v>
      </c>
    </row>
    <row r="36" spans="2:23" x14ac:dyDescent="0.25">
      <c r="B36" s="91" t="s">
        <v>50</v>
      </c>
      <c r="C36" s="99">
        <v>4019</v>
      </c>
      <c r="D36" s="99">
        <v>4124</v>
      </c>
      <c r="E36" s="99">
        <v>2132</v>
      </c>
      <c r="F36" s="99">
        <v>2908</v>
      </c>
      <c r="G36" s="99">
        <v>4497</v>
      </c>
      <c r="H36" s="99">
        <v>4790</v>
      </c>
      <c r="I36" s="100">
        <f t="shared" si="0"/>
        <v>6.5154547476095281E-2</v>
      </c>
      <c r="J36" s="100">
        <f t="shared" si="1"/>
        <v>0.16149369544131909</v>
      </c>
      <c r="K36" s="99">
        <f t="shared" si="2"/>
        <v>293</v>
      </c>
      <c r="L36" s="99">
        <f t="shared" si="3"/>
        <v>666</v>
      </c>
      <c r="M36" s="100">
        <f>H36/H36</f>
        <v>1</v>
      </c>
      <c r="N36" s="99">
        <v>2054</v>
      </c>
      <c r="O36" s="99">
        <v>3470</v>
      </c>
      <c r="P36" s="99">
        <v>4791</v>
      </c>
      <c r="Q36" s="99">
        <v>4791</v>
      </c>
      <c r="R36" s="99">
        <v>4797</v>
      </c>
      <c r="S36" s="100">
        <f t="shared" si="4"/>
        <v>1.2523481527864089E-3</v>
      </c>
      <c r="T36" s="100">
        <f t="shared" si="5"/>
        <v>1.3354430379746836</v>
      </c>
      <c r="U36" s="99">
        <f t="shared" si="6"/>
        <v>6</v>
      </c>
      <c r="V36" s="99">
        <f t="shared" si="7"/>
        <v>2743</v>
      </c>
      <c r="W36" s="100">
        <f>R36/R36</f>
        <v>1</v>
      </c>
    </row>
    <row r="37" spans="2:23" x14ac:dyDescent="0.25">
      <c r="B37" s="94" t="s">
        <v>60</v>
      </c>
      <c r="C37" s="95">
        <v>1798</v>
      </c>
      <c r="D37" s="95">
        <v>1801</v>
      </c>
      <c r="E37" s="95">
        <v>1559</v>
      </c>
      <c r="F37" s="95">
        <v>2545</v>
      </c>
      <c r="G37" s="95">
        <v>3640</v>
      </c>
      <c r="H37" s="95">
        <v>3915</v>
      </c>
      <c r="I37" s="96">
        <f t="shared" si="0"/>
        <v>7.5549450549450503E-2</v>
      </c>
      <c r="J37" s="96">
        <f t="shared" si="1"/>
        <v>1.1737923375902275</v>
      </c>
      <c r="K37" s="95">
        <f t="shared" si="2"/>
        <v>275</v>
      </c>
      <c r="L37" s="95">
        <f t="shared" si="3"/>
        <v>2114</v>
      </c>
      <c r="M37" s="96">
        <f>H37/H36</f>
        <v>0.81732776617954073</v>
      </c>
      <c r="N37" s="95">
        <v>2010</v>
      </c>
      <c r="O37" s="95">
        <v>2930</v>
      </c>
      <c r="P37" s="95">
        <v>3915</v>
      </c>
      <c r="Q37" s="95">
        <v>3915</v>
      </c>
      <c r="R37" s="95">
        <v>3915</v>
      </c>
      <c r="S37" s="96">
        <f t="shared" si="4"/>
        <v>0</v>
      </c>
      <c r="T37" s="96">
        <f t="shared" si="5"/>
        <v>0.94776119402985071</v>
      </c>
      <c r="U37" s="95">
        <f t="shared" si="6"/>
        <v>0</v>
      </c>
      <c r="V37" s="95">
        <f t="shared" si="7"/>
        <v>1905</v>
      </c>
      <c r="W37" s="96">
        <f>R37/R36</f>
        <v>0.81613508442776739</v>
      </c>
    </row>
    <row r="38" spans="2:23" x14ac:dyDescent="0.25">
      <c r="B38" s="94" t="s">
        <v>63</v>
      </c>
      <c r="C38" s="95">
        <v>2221</v>
      </c>
      <c r="D38" s="95">
        <v>2323</v>
      </c>
      <c r="E38" s="95">
        <v>573</v>
      </c>
      <c r="F38" s="95">
        <v>363</v>
      </c>
      <c r="G38" s="95">
        <v>857</v>
      </c>
      <c r="H38" s="95">
        <v>875</v>
      </c>
      <c r="I38" s="96">
        <f t="shared" si="0"/>
        <v>2.100350058343059E-2</v>
      </c>
      <c r="J38" s="96">
        <f t="shared" si="1"/>
        <v>-0.62333189840723202</v>
      </c>
      <c r="K38" s="95">
        <f t="shared" si="2"/>
        <v>18</v>
      </c>
      <c r="L38" s="95">
        <f t="shared" si="3"/>
        <v>-1448</v>
      </c>
      <c r="M38" s="96">
        <f>H38/H36</f>
        <v>0.1826722338204593</v>
      </c>
      <c r="N38" s="95">
        <v>44</v>
      </c>
      <c r="O38" s="95">
        <v>540</v>
      </c>
      <c r="P38" s="95">
        <v>876</v>
      </c>
      <c r="Q38" s="95">
        <v>876</v>
      </c>
      <c r="R38" s="95">
        <v>882</v>
      </c>
      <c r="S38" s="96">
        <f t="shared" si="4"/>
        <v>6.8493150684931781E-3</v>
      </c>
      <c r="T38" s="96">
        <f t="shared" si="5"/>
        <v>19.045454545454547</v>
      </c>
      <c r="U38" s="95">
        <f t="shared" si="6"/>
        <v>6</v>
      </c>
      <c r="V38" s="95">
        <f t="shared" si="7"/>
        <v>838</v>
      </c>
      <c r="W38" s="96">
        <f>R38/R36</f>
        <v>0.18386491557223264</v>
      </c>
    </row>
    <row r="39" spans="2:23" x14ac:dyDescent="0.25">
      <c r="B39" s="91" t="s">
        <v>51</v>
      </c>
      <c r="C39" s="99">
        <v>2726</v>
      </c>
      <c r="D39" s="99">
        <v>2690</v>
      </c>
      <c r="E39" s="99">
        <v>1526</v>
      </c>
      <c r="F39" s="99">
        <v>2270</v>
      </c>
      <c r="G39" s="99">
        <v>2680</v>
      </c>
      <c r="H39" s="99">
        <v>2774</v>
      </c>
      <c r="I39" s="100">
        <f t="shared" si="0"/>
        <v>3.5074626865671643E-2</v>
      </c>
      <c r="J39" s="100">
        <f t="shared" si="1"/>
        <v>3.1226765799256428E-2</v>
      </c>
      <c r="K39" s="99">
        <f t="shared" si="2"/>
        <v>94</v>
      </c>
      <c r="L39" s="99">
        <f t="shared" si="3"/>
        <v>84</v>
      </c>
      <c r="M39" s="93">
        <f>H39/H39</f>
        <v>1</v>
      </c>
      <c r="N39" s="99">
        <v>1657</v>
      </c>
      <c r="O39" s="99">
        <v>2485</v>
      </c>
      <c r="P39" s="99">
        <v>2826</v>
      </c>
      <c r="Q39" s="99">
        <v>2750</v>
      </c>
      <c r="R39" s="99">
        <v>2507</v>
      </c>
      <c r="S39" s="100">
        <f t="shared" si="4"/>
        <v>-8.8363636363636311E-2</v>
      </c>
      <c r="T39" s="100">
        <f t="shared" si="5"/>
        <v>0.51297525648762821</v>
      </c>
      <c r="U39" s="99">
        <f t="shared" si="6"/>
        <v>-243</v>
      </c>
      <c r="V39" s="99">
        <f t="shared" si="7"/>
        <v>850</v>
      </c>
      <c r="W39" s="93">
        <f>R39/R39</f>
        <v>1</v>
      </c>
    </row>
    <row r="40" spans="2:23" x14ac:dyDescent="0.25">
      <c r="B40" s="94" t="s">
        <v>60</v>
      </c>
      <c r="C40" s="95">
        <v>2726</v>
      </c>
      <c r="D40" s="95">
        <v>2690</v>
      </c>
      <c r="E40" s="95">
        <v>1526</v>
      </c>
      <c r="F40" s="95">
        <v>2270</v>
      </c>
      <c r="G40" s="95">
        <v>2680</v>
      </c>
      <c r="H40" s="95">
        <v>2774</v>
      </c>
      <c r="I40" s="96">
        <f t="shared" si="0"/>
        <v>3.5074626865671643E-2</v>
      </c>
      <c r="J40" s="96">
        <f t="shared" si="1"/>
        <v>3.1226765799256428E-2</v>
      </c>
      <c r="K40" s="95">
        <f t="shared" si="2"/>
        <v>94</v>
      </c>
      <c r="L40" s="95">
        <f t="shared" si="3"/>
        <v>84</v>
      </c>
      <c r="M40" s="96">
        <f>H40/H39</f>
        <v>1</v>
      </c>
      <c r="N40" s="95">
        <v>1657</v>
      </c>
      <c r="O40" s="95">
        <v>2485</v>
      </c>
      <c r="P40" s="95">
        <v>2826</v>
      </c>
      <c r="Q40" s="95">
        <v>2750</v>
      </c>
      <c r="R40" s="95">
        <v>2507</v>
      </c>
      <c r="S40" s="96">
        <f t="shared" si="4"/>
        <v>-8.8363636363636311E-2</v>
      </c>
      <c r="T40" s="96">
        <f t="shared" si="5"/>
        <v>0.51297525648762821</v>
      </c>
      <c r="U40" s="95">
        <f t="shared" si="6"/>
        <v>-243</v>
      </c>
      <c r="V40" s="95">
        <f t="shared" si="7"/>
        <v>850</v>
      </c>
      <c r="W40" s="96">
        <f>R40/R39</f>
        <v>1</v>
      </c>
    </row>
    <row r="41" spans="2:23" x14ac:dyDescent="0.25">
      <c r="B41" s="97" t="s">
        <v>61</v>
      </c>
      <c r="C41" s="52">
        <v>1381</v>
      </c>
      <c r="D41" s="52">
        <v>1381</v>
      </c>
      <c r="E41" s="52">
        <v>846</v>
      </c>
      <c r="F41" s="52">
        <v>1514</v>
      </c>
      <c r="G41" s="52">
        <v>1660</v>
      </c>
      <c r="H41" s="52">
        <v>1674</v>
      </c>
      <c r="I41" s="98">
        <f t="shared" si="0"/>
        <v>8.4337349397589634E-3</v>
      </c>
      <c r="J41" s="98">
        <f t="shared" si="1"/>
        <v>0.21216509775524983</v>
      </c>
      <c r="K41" s="52">
        <f t="shared" si="2"/>
        <v>14</v>
      </c>
      <c r="L41" s="52">
        <f t="shared" si="3"/>
        <v>293</v>
      </c>
      <c r="M41" s="98">
        <f>H41/H39</f>
        <v>0.60346070656092288</v>
      </c>
      <c r="N41" s="52">
        <v>937</v>
      </c>
      <c r="O41" s="52">
        <v>1658</v>
      </c>
      <c r="P41" s="52">
        <v>1674</v>
      </c>
      <c r="Q41" s="52">
        <v>1674</v>
      </c>
      <c r="R41" s="52">
        <v>1681</v>
      </c>
      <c r="S41" s="98">
        <f t="shared" si="4"/>
        <v>4.1816009557944511E-3</v>
      </c>
      <c r="T41" s="98">
        <f t="shared" si="5"/>
        <v>0.7940234791889007</v>
      </c>
      <c r="U41" s="52">
        <f t="shared" si="6"/>
        <v>7</v>
      </c>
      <c r="V41" s="52">
        <f t="shared" si="7"/>
        <v>744</v>
      </c>
      <c r="W41" s="98">
        <f>R41/R39</f>
        <v>0.67052253689668928</v>
      </c>
    </row>
    <row r="42" spans="2:23" x14ac:dyDescent="0.25">
      <c r="B42" s="97" t="s">
        <v>62</v>
      </c>
      <c r="C42" s="52">
        <v>1345</v>
      </c>
      <c r="D42" s="52">
        <v>1309</v>
      </c>
      <c r="E42" s="52">
        <v>680</v>
      </c>
      <c r="F42" s="52">
        <v>756</v>
      </c>
      <c r="G42" s="52">
        <v>1020</v>
      </c>
      <c r="H42" s="52">
        <v>1100</v>
      </c>
      <c r="I42" s="98">
        <f t="shared" si="0"/>
        <v>7.8431372549019551E-2</v>
      </c>
      <c r="J42" s="98">
        <f t="shared" si="1"/>
        <v>-0.15966386554621848</v>
      </c>
      <c r="K42" s="52">
        <f t="shared" si="2"/>
        <v>80</v>
      </c>
      <c r="L42" s="52">
        <f t="shared" si="3"/>
        <v>-209</v>
      </c>
      <c r="M42" s="98">
        <f>H42/H39</f>
        <v>0.39653929343907712</v>
      </c>
      <c r="N42" s="52">
        <v>720</v>
      </c>
      <c r="O42" s="52">
        <v>827</v>
      </c>
      <c r="P42" s="52">
        <v>1152</v>
      </c>
      <c r="Q42" s="52">
        <v>1076</v>
      </c>
      <c r="R42" s="52">
        <v>826</v>
      </c>
      <c r="S42" s="98">
        <f t="shared" si="4"/>
        <v>-0.23234200743494426</v>
      </c>
      <c r="T42" s="98">
        <f t="shared" si="5"/>
        <v>0.14722222222222214</v>
      </c>
      <c r="U42" s="52">
        <f t="shared" si="6"/>
        <v>-250</v>
      </c>
      <c r="V42" s="52">
        <f t="shared" si="7"/>
        <v>106</v>
      </c>
      <c r="W42" s="98">
        <f>R42/R39</f>
        <v>0.32947746310331072</v>
      </c>
    </row>
    <row r="43" spans="2:23" x14ac:dyDescent="0.25">
      <c r="B43" s="91" t="s">
        <v>52</v>
      </c>
      <c r="C43" s="99">
        <v>6935</v>
      </c>
      <c r="D43" s="99">
        <v>6890</v>
      </c>
      <c r="E43" s="99">
        <v>3786</v>
      </c>
      <c r="F43" s="99">
        <v>4393</v>
      </c>
      <c r="G43" s="99">
        <v>6413</v>
      </c>
      <c r="H43" s="99">
        <v>6356</v>
      </c>
      <c r="I43" s="100">
        <f t="shared" si="0"/>
        <v>-8.8881958521752624E-3</v>
      </c>
      <c r="J43" s="100">
        <f t="shared" si="1"/>
        <v>-7.7503628447024631E-2</v>
      </c>
      <c r="K43" s="99">
        <f t="shared" si="2"/>
        <v>-57</v>
      </c>
      <c r="L43" s="99">
        <f t="shared" si="3"/>
        <v>-534</v>
      </c>
      <c r="M43" s="93">
        <f>H43/H43</f>
        <v>1</v>
      </c>
      <c r="N43" s="99">
        <v>3748</v>
      </c>
      <c r="O43" s="99">
        <v>5411</v>
      </c>
      <c r="P43" s="99">
        <v>6415</v>
      </c>
      <c r="Q43" s="99">
        <v>6415</v>
      </c>
      <c r="R43" s="99">
        <v>6415</v>
      </c>
      <c r="S43" s="100">
        <f t="shared" si="4"/>
        <v>0</v>
      </c>
      <c r="T43" s="100">
        <f t="shared" si="5"/>
        <v>0.71157950907150491</v>
      </c>
      <c r="U43" s="99">
        <f t="shared" si="6"/>
        <v>0</v>
      </c>
      <c r="V43" s="99">
        <f t="shared" si="7"/>
        <v>2667</v>
      </c>
      <c r="W43" s="93">
        <f>R43/R43</f>
        <v>1</v>
      </c>
    </row>
    <row r="44" spans="2:23" x14ac:dyDescent="0.25">
      <c r="B44" s="94" t="s">
        <v>60</v>
      </c>
      <c r="C44" s="95">
        <v>3851</v>
      </c>
      <c r="D44" s="95">
        <v>4440</v>
      </c>
      <c r="E44" s="95">
        <v>2472</v>
      </c>
      <c r="F44" s="95">
        <v>2822</v>
      </c>
      <c r="G44" s="95">
        <v>4753</v>
      </c>
      <c r="H44" s="95">
        <v>4696</v>
      </c>
      <c r="I44" s="96">
        <f t="shared" si="0"/>
        <v>-1.199242583631388E-2</v>
      </c>
      <c r="J44" s="96">
        <f t="shared" si="1"/>
        <v>5.7657657657657735E-2</v>
      </c>
      <c r="K44" s="95">
        <f t="shared" si="2"/>
        <v>-57</v>
      </c>
      <c r="L44" s="95">
        <f t="shared" si="3"/>
        <v>256</v>
      </c>
      <c r="M44" s="96">
        <f>H44/H43</f>
        <v>0.7388294524858402</v>
      </c>
      <c r="N44" s="95">
        <v>2346</v>
      </c>
      <c r="O44" s="95">
        <v>3751</v>
      </c>
      <c r="P44" s="95">
        <v>4755</v>
      </c>
      <c r="Q44" s="95">
        <v>4755</v>
      </c>
      <c r="R44" s="95">
        <v>4755</v>
      </c>
      <c r="S44" s="96">
        <f t="shared" si="4"/>
        <v>0</v>
      </c>
      <c r="T44" s="96">
        <f t="shared" si="5"/>
        <v>1.0268542199488491</v>
      </c>
      <c r="U44" s="95">
        <f t="shared" si="6"/>
        <v>0</v>
      </c>
      <c r="V44" s="95">
        <f t="shared" si="7"/>
        <v>2409</v>
      </c>
      <c r="W44" s="96">
        <f>R44/R43</f>
        <v>0.74123148869836319</v>
      </c>
    </row>
    <row r="45" spans="2:23" x14ac:dyDescent="0.25">
      <c r="B45" s="97" t="s">
        <v>61</v>
      </c>
      <c r="C45" s="52">
        <v>0</v>
      </c>
      <c r="D45" s="52">
        <v>3379</v>
      </c>
      <c r="E45" s="52">
        <v>0</v>
      </c>
      <c r="F45" s="52">
        <v>2173</v>
      </c>
      <c r="G45" s="52">
        <v>3692</v>
      </c>
      <c r="H45" s="52">
        <v>3635</v>
      </c>
      <c r="I45" s="98">
        <f t="shared" si="0"/>
        <v>-1.5438786565547091E-2</v>
      </c>
      <c r="J45" s="98">
        <f t="shared" si="1"/>
        <v>7.5762059781000257E-2</v>
      </c>
      <c r="K45" s="52">
        <f t="shared" si="2"/>
        <v>-57</v>
      </c>
      <c r="L45" s="52">
        <f t="shared" si="3"/>
        <v>256</v>
      </c>
      <c r="M45" s="98">
        <f>H45/H43</f>
        <v>0.57190056639395848</v>
      </c>
      <c r="N45" s="52">
        <v>0</v>
      </c>
      <c r="O45" s="52">
        <v>2690</v>
      </c>
      <c r="P45" s="52">
        <v>3694</v>
      </c>
      <c r="Q45" s="52">
        <v>3694</v>
      </c>
      <c r="R45" s="52">
        <v>3694</v>
      </c>
      <c r="S45" s="98">
        <f t="shared" si="4"/>
        <v>0</v>
      </c>
      <c r="T45" s="98" t="str">
        <f t="shared" si="5"/>
        <v>-</v>
      </c>
      <c r="U45" s="52">
        <f t="shared" si="6"/>
        <v>0</v>
      </c>
      <c r="V45" s="52">
        <f t="shared" si="7"/>
        <v>3694</v>
      </c>
      <c r="W45" s="98">
        <f>R45/R43</f>
        <v>0.57583787996882307</v>
      </c>
    </row>
    <row r="46" spans="2:23" x14ac:dyDescent="0.25">
      <c r="B46" s="97" t="s">
        <v>62</v>
      </c>
      <c r="C46" s="52">
        <v>0</v>
      </c>
      <c r="D46" s="52">
        <v>1061</v>
      </c>
      <c r="E46" s="52">
        <v>0</v>
      </c>
      <c r="F46" s="52">
        <v>649</v>
      </c>
      <c r="G46" s="52">
        <v>1061</v>
      </c>
      <c r="H46" s="52">
        <v>1061</v>
      </c>
      <c r="I46" s="98">
        <f t="shared" si="0"/>
        <v>0</v>
      </c>
      <c r="J46" s="98">
        <f t="shared" si="1"/>
        <v>0</v>
      </c>
      <c r="K46" s="52">
        <f t="shared" si="2"/>
        <v>0</v>
      </c>
      <c r="L46" s="52">
        <f t="shared" si="3"/>
        <v>0</v>
      </c>
      <c r="M46" s="98">
        <f>H46/H43</f>
        <v>0.1669288860918817</v>
      </c>
      <c r="N46" s="52">
        <v>0</v>
      </c>
      <c r="O46" s="52">
        <v>1061</v>
      </c>
      <c r="P46" s="52">
        <v>1061</v>
      </c>
      <c r="Q46" s="52">
        <v>1061</v>
      </c>
      <c r="R46" s="52">
        <v>1061</v>
      </c>
      <c r="S46" s="98">
        <f t="shared" si="4"/>
        <v>0</v>
      </c>
      <c r="T46" s="98" t="str">
        <f t="shared" si="5"/>
        <v>-</v>
      </c>
      <c r="U46" s="52">
        <f t="shared" si="6"/>
        <v>0</v>
      </c>
      <c r="V46" s="52">
        <f t="shared" si="7"/>
        <v>1061</v>
      </c>
      <c r="W46" s="98">
        <f>R46/R43</f>
        <v>0.16539360872954015</v>
      </c>
    </row>
    <row r="47" spans="2:23" x14ac:dyDescent="0.25">
      <c r="B47" s="94" t="s">
        <v>63</v>
      </c>
      <c r="C47" s="95">
        <v>3084</v>
      </c>
      <c r="D47" s="95">
        <v>2450</v>
      </c>
      <c r="E47" s="95">
        <v>1314</v>
      </c>
      <c r="F47" s="95">
        <v>1571</v>
      </c>
      <c r="G47" s="95">
        <v>1660</v>
      </c>
      <c r="H47" s="95">
        <v>1660</v>
      </c>
      <c r="I47" s="96">
        <f t="shared" si="0"/>
        <v>0</v>
      </c>
      <c r="J47" s="96">
        <f t="shared" si="1"/>
        <v>-0.32244897959183672</v>
      </c>
      <c r="K47" s="95">
        <f t="shared" si="2"/>
        <v>0</v>
      </c>
      <c r="L47" s="95">
        <f t="shared" si="3"/>
        <v>-790</v>
      </c>
      <c r="M47" s="96">
        <f>H47/H43</f>
        <v>0.26117054751415986</v>
      </c>
      <c r="N47" s="95">
        <v>1402</v>
      </c>
      <c r="O47" s="95">
        <v>1660</v>
      </c>
      <c r="P47" s="95">
        <v>1660</v>
      </c>
      <c r="Q47" s="95">
        <v>1660</v>
      </c>
      <c r="R47" s="95">
        <v>1660</v>
      </c>
      <c r="S47" s="96">
        <f t="shared" si="4"/>
        <v>0</v>
      </c>
      <c r="T47" s="96">
        <f t="shared" si="5"/>
        <v>0.18402282453637664</v>
      </c>
      <c r="U47" s="95">
        <f t="shared" si="6"/>
        <v>0</v>
      </c>
      <c r="V47" s="95">
        <f t="shared" si="7"/>
        <v>258</v>
      </c>
      <c r="W47" s="96">
        <f>R47/R43</f>
        <v>0.25876851130163681</v>
      </c>
    </row>
    <row r="48" spans="2:23" x14ac:dyDescent="0.25">
      <c r="B48" s="91" t="s">
        <v>53</v>
      </c>
      <c r="C48" s="99">
        <v>3366</v>
      </c>
      <c r="D48" s="99">
        <v>3382</v>
      </c>
      <c r="E48" s="99">
        <v>2158</v>
      </c>
      <c r="F48" s="99">
        <v>2862</v>
      </c>
      <c r="G48" s="99">
        <v>3212</v>
      </c>
      <c r="H48" s="99">
        <v>3072</v>
      </c>
      <c r="I48" s="100">
        <f t="shared" si="0"/>
        <v>-4.3586550435865457E-2</v>
      </c>
      <c r="J48" s="100">
        <f t="shared" si="1"/>
        <v>-9.1661738616203414E-2</v>
      </c>
      <c r="K48" s="99">
        <f t="shared" si="2"/>
        <v>-140</v>
      </c>
      <c r="L48" s="99">
        <f t="shared" si="3"/>
        <v>-310</v>
      </c>
      <c r="M48" s="93">
        <f>H48/H48</f>
        <v>1</v>
      </c>
      <c r="N48" s="99">
        <v>2272</v>
      </c>
      <c r="O48" s="99">
        <v>2781</v>
      </c>
      <c r="P48" s="99">
        <v>3081</v>
      </c>
      <c r="Q48" s="99">
        <v>3058</v>
      </c>
      <c r="R48" s="99">
        <v>3113</v>
      </c>
      <c r="S48" s="100">
        <f t="shared" si="4"/>
        <v>1.7985611510791477E-2</v>
      </c>
      <c r="T48" s="100">
        <f t="shared" si="5"/>
        <v>0.37015845070422526</v>
      </c>
      <c r="U48" s="99">
        <f t="shared" si="6"/>
        <v>55</v>
      </c>
      <c r="V48" s="99">
        <f t="shared" si="7"/>
        <v>841</v>
      </c>
      <c r="W48" s="93">
        <f>R48/R48</f>
        <v>1</v>
      </c>
    </row>
    <row r="49" spans="2:23" x14ac:dyDescent="0.25">
      <c r="B49" s="94" t="s">
        <v>60</v>
      </c>
      <c r="C49" s="95">
        <v>3099</v>
      </c>
      <c r="D49" s="95">
        <v>3115</v>
      </c>
      <c r="E49" s="95">
        <v>2065</v>
      </c>
      <c r="F49" s="95">
        <v>2789</v>
      </c>
      <c r="G49" s="95">
        <v>3008</v>
      </c>
      <c r="H49" s="95">
        <v>2663</v>
      </c>
      <c r="I49" s="96">
        <f t="shared" si="0"/>
        <v>-0.11469414893617025</v>
      </c>
      <c r="J49" s="96">
        <f t="shared" si="1"/>
        <v>-0.14510433386837884</v>
      </c>
      <c r="K49" s="95">
        <f t="shared" si="2"/>
        <v>-345</v>
      </c>
      <c r="L49" s="95">
        <f t="shared" si="3"/>
        <v>-452</v>
      </c>
      <c r="M49" s="96">
        <f>H49/H48</f>
        <v>0.86686197916666663</v>
      </c>
      <c r="N49" s="95">
        <v>2242</v>
      </c>
      <c r="O49" s="95">
        <v>2751</v>
      </c>
      <c r="P49" s="95">
        <v>2877</v>
      </c>
      <c r="Q49" s="95">
        <v>2644</v>
      </c>
      <c r="R49" s="95">
        <v>2725</v>
      </c>
      <c r="S49" s="96">
        <f t="shared" si="4"/>
        <v>3.063540090771566E-2</v>
      </c>
      <c r="T49" s="96">
        <f t="shared" si="5"/>
        <v>0.2154326494201606</v>
      </c>
      <c r="U49" s="95">
        <f t="shared" si="6"/>
        <v>81</v>
      </c>
      <c r="V49" s="95">
        <f t="shared" si="7"/>
        <v>483</v>
      </c>
      <c r="W49" s="96">
        <f>R49/R48</f>
        <v>0.87536138772887895</v>
      </c>
    </row>
    <row r="50" spans="2:23" x14ac:dyDescent="0.25">
      <c r="B50" s="97" t="s">
        <v>61</v>
      </c>
      <c r="C50" s="52">
        <v>2455</v>
      </c>
      <c r="D50" s="52">
        <v>2465</v>
      </c>
      <c r="E50" s="52">
        <v>1643</v>
      </c>
      <c r="F50" s="52">
        <v>2193</v>
      </c>
      <c r="G50" s="52">
        <v>2189</v>
      </c>
      <c r="H50" s="52">
        <v>2050</v>
      </c>
      <c r="I50" s="98">
        <f t="shared" si="0"/>
        <v>-6.3499314755596115E-2</v>
      </c>
      <c r="J50" s="98">
        <f t="shared" si="1"/>
        <v>-0.16835699797160242</v>
      </c>
      <c r="K50" s="52">
        <f t="shared" si="2"/>
        <v>-139</v>
      </c>
      <c r="L50" s="52">
        <f t="shared" si="3"/>
        <v>-415</v>
      </c>
      <c r="M50" s="98">
        <f>H50/H48</f>
        <v>0.66731770833333337</v>
      </c>
      <c r="N50" s="52">
        <v>1653</v>
      </c>
      <c r="O50" s="52">
        <v>2165</v>
      </c>
      <c r="P50" s="52">
        <v>2053</v>
      </c>
      <c r="Q50" s="52">
        <v>2053</v>
      </c>
      <c r="R50" s="52">
        <v>2053</v>
      </c>
      <c r="S50" s="98">
        <f t="shared" si="4"/>
        <v>0</v>
      </c>
      <c r="T50" s="98">
        <f t="shared" si="5"/>
        <v>0.24198427102238362</v>
      </c>
      <c r="U50" s="52">
        <f t="shared" si="6"/>
        <v>0</v>
      </c>
      <c r="V50" s="52">
        <f t="shared" si="7"/>
        <v>400</v>
      </c>
      <c r="W50" s="98">
        <f>R50/R48</f>
        <v>0.65949245101188569</v>
      </c>
    </row>
    <row r="51" spans="2:23" x14ac:dyDescent="0.25">
      <c r="B51" s="97" t="s">
        <v>62</v>
      </c>
      <c r="C51" s="52">
        <v>644</v>
      </c>
      <c r="D51" s="52">
        <v>650</v>
      </c>
      <c r="E51" s="52">
        <v>422</v>
      </c>
      <c r="F51" s="52">
        <v>596</v>
      </c>
      <c r="G51" s="52">
        <v>819</v>
      </c>
      <c r="H51" s="52">
        <v>613</v>
      </c>
      <c r="I51" s="98">
        <f t="shared" si="0"/>
        <v>-0.25152625152625152</v>
      </c>
      <c r="J51" s="98">
        <f t="shared" si="1"/>
        <v>-5.6923076923076965E-2</v>
      </c>
      <c r="K51" s="52">
        <f t="shared" si="2"/>
        <v>-206</v>
      </c>
      <c r="L51" s="52">
        <f t="shared" si="3"/>
        <v>-37</v>
      </c>
      <c r="M51" s="98">
        <f>H51/H48</f>
        <v>0.19954427083333334</v>
      </c>
      <c r="N51" s="52">
        <v>589</v>
      </c>
      <c r="O51" s="52">
        <v>586</v>
      </c>
      <c r="P51" s="52">
        <v>824</v>
      </c>
      <c r="Q51" s="52">
        <v>591</v>
      </c>
      <c r="R51" s="52">
        <v>672</v>
      </c>
      <c r="S51" s="98">
        <f t="shared" si="4"/>
        <v>0.13705583756345185</v>
      </c>
      <c r="T51" s="98">
        <f t="shared" si="5"/>
        <v>0.14091680814940588</v>
      </c>
      <c r="U51" s="52">
        <f t="shared" si="6"/>
        <v>81</v>
      </c>
      <c r="V51" s="52">
        <f t="shared" si="7"/>
        <v>83</v>
      </c>
      <c r="W51" s="98">
        <f>R51/R48</f>
        <v>0.21586893671699325</v>
      </c>
    </row>
    <row r="52" spans="2:23" x14ac:dyDescent="0.25">
      <c r="B52" s="94" t="s">
        <v>63</v>
      </c>
      <c r="C52" s="95">
        <v>333</v>
      </c>
      <c r="D52" s="95">
        <v>333</v>
      </c>
      <c r="E52" s="95">
        <v>460</v>
      </c>
      <c r="F52" s="95">
        <v>774</v>
      </c>
      <c r="G52" s="95">
        <v>904</v>
      </c>
      <c r="H52" s="95">
        <v>1110</v>
      </c>
      <c r="I52" s="96">
        <f t="shared" si="0"/>
        <v>0.22787610619469034</v>
      </c>
      <c r="J52" s="96">
        <f t="shared" si="1"/>
        <v>2.3333333333333335</v>
      </c>
      <c r="K52" s="95">
        <f t="shared" si="2"/>
        <v>206</v>
      </c>
      <c r="L52" s="95">
        <f t="shared" si="3"/>
        <v>777</v>
      </c>
      <c r="M52" s="96">
        <f>H52/H48</f>
        <v>0.361328125</v>
      </c>
      <c r="N52" s="95">
        <v>730</v>
      </c>
      <c r="O52" s="95">
        <v>730</v>
      </c>
      <c r="P52" s="95">
        <v>904</v>
      </c>
      <c r="Q52" s="95">
        <v>1114</v>
      </c>
      <c r="R52" s="95">
        <v>1088</v>
      </c>
      <c r="S52" s="96">
        <f t="shared" si="4"/>
        <v>-2.3339317773788171E-2</v>
      </c>
      <c r="T52" s="96">
        <f t="shared" si="5"/>
        <v>0.49041095890410968</v>
      </c>
      <c r="U52" s="95">
        <f t="shared" si="6"/>
        <v>-26</v>
      </c>
      <c r="V52" s="95">
        <f t="shared" si="7"/>
        <v>358</v>
      </c>
      <c r="W52" s="96">
        <f>R52/R48</f>
        <v>0.3495020880179891</v>
      </c>
    </row>
    <row r="53" spans="2:23" ht="6.9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ht="15" customHeight="1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902DC6-2368-44C4-93B4-E6098A6F33D8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11.28515625" customWidth="1"/>
    <col min="11" max="12" width="9.28515625" customWidth="1"/>
    <col min="13" max="13" width="12.28515625" customWidth="1"/>
    <col min="14" max="18" width="11.5703125" customWidth="1"/>
    <col min="19" max="19" width="10.7109375" customWidth="1"/>
    <col min="20" max="20" width="13" customWidth="1"/>
    <col min="21" max="22" width="9.855468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CONCATENATE("Establecimientos alojativos en funcionamiento en Tenerife y municipios")</f>
        <v>Establecimientos alojativos en funcionamiento en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87" t="s">
        <v>64</v>
      </c>
      <c r="D5" s="287"/>
      <c r="E5" s="287"/>
      <c r="F5" s="287"/>
      <c r="G5" s="287"/>
      <c r="H5" s="287"/>
      <c r="I5" s="86"/>
      <c r="J5" s="86"/>
      <c r="K5" s="86"/>
      <c r="L5" s="86"/>
      <c r="M5" s="87"/>
      <c r="N5" s="288" t="s">
        <v>65</v>
      </c>
      <c r="O5" s="288"/>
      <c r="P5" s="288"/>
      <c r="Q5" s="288"/>
      <c r="R5" s="288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2018</v>
      </c>
      <c r="D6" s="14">
        <v>2019</v>
      </c>
      <c r="E6" s="14">
        <v>2020</v>
      </c>
      <c r="F6" s="14">
        <v>2021</v>
      </c>
      <c r="G6" s="14">
        <v>2022</v>
      </c>
      <c r="H6" s="14">
        <v>2023</v>
      </c>
      <c r="I6" s="89" t="str">
        <f>CONCATENATE("var. ",RIGHT(H6,2),"/",RIGHT(G6,2))</f>
        <v>var. 23/22</v>
      </c>
      <c r="J6" s="89" t="str">
        <f>CONCATENATE("var. ",RIGHT(H6,2),"/",RIGHT(D6,2))</f>
        <v>var. 23/19</v>
      </c>
      <c r="K6" s="89" t="str">
        <f>CONCATENATE("dif. ",RIGHT(H6,2),"/",RIGHT(G6,2))</f>
        <v>dif. 23/22</v>
      </c>
      <c r="L6" s="89" t="str">
        <f>CONCATENATE("dif. ",RIGHT(H6,2),"/",RIGHT(D6,2))</f>
        <v>dif. 23/19</v>
      </c>
      <c r="M6" s="14" t="str">
        <f>CONCATENATE("cuota/ total isla ",RIGHT(H6,2))</f>
        <v>cuota/ total isla 23</v>
      </c>
      <c r="N6" s="90" t="s">
        <v>229</v>
      </c>
      <c r="O6" s="90" t="s">
        <v>219</v>
      </c>
      <c r="P6" s="90" t="s">
        <v>220</v>
      </c>
      <c r="Q6" s="90" t="s">
        <v>221</v>
      </c>
      <c r="R6" s="90" t="s">
        <v>222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388</v>
      </c>
      <c r="D7" s="92">
        <v>388</v>
      </c>
      <c r="E7" s="92">
        <v>173</v>
      </c>
      <c r="F7" s="92">
        <v>195</v>
      </c>
      <c r="G7" s="92">
        <v>293</v>
      </c>
      <c r="H7" s="92">
        <v>308</v>
      </c>
      <c r="I7" s="93">
        <f>IFERROR(H7/G7-1,"-")</f>
        <v>5.1194539249146853E-2</v>
      </c>
      <c r="J7" s="93">
        <f>IFERROR(H7/D7-1,"-")</f>
        <v>-0.20618556701030932</v>
      </c>
      <c r="K7" s="92">
        <f>IFERROR(H7-G7,"-")</f>
        <v>15</v>
      </c>
      <c r="L7" s="92">
        <f>IFERROR(H7-D7,"-")</f>
        <v>-80</v>
      </c>
      <c r="M7" s="93">
        <f>H7/H7</f>
        <v>1</v>
      </c>
      <c r="N7" s="92">
        <v>155</v>
      </c>
      <c r="O7" s="92">
        <v>247</v>
      </c>
      <c r="P7" s="92">
        <v>297</v>
      </c>
      <c r="Q7" s="92">
        <v>930</v>
      </c>
      <c r="R7" s="92">
        <v>322</v>
      </c>
      <c r="S7" s="93">
        <f t="shared" ref="S7:S52" si="0">IFERROR(R7/Q7-1,"-")</f>
        <v>-0.65376344086021509</v>
      </c>
      <c r="T7" s="93">
        <f t="shared" ref="T7:T52" si="1">IFERROR(R7/N7-1,"-")</f>
        <v>1.0774193548387099</v>
      </c>
      <c r="U7" s="92">
        <f t="shared" ref="U7:U52" si="2">IFERROR(R7-Q7,"-")</f>
        <v>-608</v>
      </c>
      <c r="V7" s="92">
        <f t="shared" ref="V7:V52" si="3">IFERROR(R7-N7,"-")</f>
        <v>167</v>
      </c>
      <c r="W7" s="93">
        <f>R7/R7</f>
        <v>1</v>
      </c>
    </row>
    <row r="8" spans="2:23" x14ac:dyDescent="0.25">
      <c r="B8" s="94" t="s">
        <v>60</v>
      </c>
      <c r="C8" s="95">
        <v>229</v>
      </c>
      <c r="D8" s="95">
        <v>230</v>
      </c>
      <c r="E8" s="95">
        <v>104</v>
      </c>
      <c r="F8" s="95">
        <v>124</v>
      </c>
      <c r="G8" s="95">
        <v>194</v>
      </c>
      <c r="H8" s="95">
        <v>199</v>
      </c>
      <c r="I8" s="96">
        <f t="shared" ref="I8:I52" si="4">IFERROR(H8/G8-1,"-")</f>
        <v>2.5773195876288568E-2</v>
      </c>
      <c r="J8" s="96">
        <f t="shared" ref="J8:J52" si="5">IFERROR(H8/D8-1,"-")</f>
        <v>-0.13478260869565217</v>
      </c>
      <c r="K8" s="95">
        <f t="shared" ref="K8:K52" si="6">IFERROR(H8-G8,"-")</f>
        <v>5</v>
      </c>
      <c r="L8" s="95">
        <f t="shared" ref="L8:L52" si="7">IFERROR(H8-D8,"-")</f>
        <v>-31</v>
      </c>
      <c r="M8" s="96">
        <f>H8/H7</f>
        <v>0.64610389610389607</v>
      </c>
      <c r="N8" s="95">
        <v>95</v>
      </c>
      <c r="O8" s="95">
        <v>166</v>
      </c>
      <c r="P8" s="95">
        <v>196</v>
      </c>
      <c r="Q8" s="95">
        <v>201</v>
      </c>
      <c r="R8" s="95">
        <v>210</v>
      </c>
      <c r="S8" s="96">
        <f t="shared" si="0"/>
        <v>4.4776119402984982E-2</v>
      </c>
      <c r="T8" s="96">
        <f t="shared" si="1"/>
        <v>1.2105263157894739</v>
      </c>
      <c r="U8" s="95">
        <f t="shared" si="2"/>
        <v>9</v>
      </c>
      <c r="V8" s="95">
        <f t="shared" si="3"/>
        <v>115</v>
      </c>
      <c r="W8" s="96">
        <f>R8/R7</f>
        <v>0.65217391304347827</v>
      </c>
    </row>
    <row r="9" spans="2:23" x14ac:dyDescent="0.25">
      <c r="B9" s="97" t="s">
        <v>61</v>
      </c>
      <c r="C9" s="52">
        <v>121</v>
      </c>
      <c r="D9" s="52">
        <v>124</v>
      </c>
      <c r="E9" s="52">
        <v>63</v>
      </c>
      <c r="F9" s="52">
        <v>84</v>
      </c>
      <c r="G9" s="52">
        <v>128</v>
      </c>
      <c r="H9" s="52">
        <v>131</v>
      </c>
      <c r="I9" s="98">
        <f t="shared" si="4"/>
        <v>2.34375E-2</v>
      </c>
      <c r="J9" s="98">
        <f t="shared" si="5"/>
        <v>5.6451612903225756E-2</v>
      </c>
      <c r="K9" s="52">
        <f t="shared" si="6"/>
        <v>3</v>
      </c>
      <c r="L9" s="52">
        <f t="shared" si="7"/>
        <v>7</v>
      </c>
      <c r="M9" s="98">
        <f>H9/H7</f>
        <v>0.42532467532467533</v>
      </c>
      <c r="N9" s="52">
        <v>64</v>
      </c>
      <c r="O9" s="52">
        <v>114</v>
      </c>
      <c r="P9" s="52">
        <v>128</v>
      </c>
      <c r="Q9" s="52">
        <v>134</v>
      </c>
      <c r="R9" s="52">
        <v>136</v>
      </c>
      <c r="S9" s="98">
        <f t="shared" si="0"/>
        <v>1.4925373134328401E-2</v>
      </c>
      <c r="T9" s="98">
        <f t="shared" si="1"/>
        <v>1.125</v>
      </c>
      <c r="U9" s="52">
        <f t="shared" si="2"/>
        <v>2</v>
      </c>
      <c r="V9" s="52">
        <f t="shared" si="3"/>
        <v>72</v>
      </c>
      <c r="W9" s="98">
        <f>R9/R7</f>
        <v>0.42236024844720499</v>
      </c>
    </row>
    <row r="10" spans="2:23" x14ac:dyDescent="0.25">
      <c r="B10" s="97" t="s">
        <v>62</v>
      </c>
      <c r="C10" s="52">
        <v>108</v>
      </c>
      <c r="D10" s="52">
        <v>107</v>
      </c>
      <c r="E10" s="52">
        <v>41</v>
      </c>
      <c r="F10" s="52">
        <v>40</v>
      </c>
      <c r="G10" s="52">
        <v>65</v>
      </c>
      <c r="H10" s="52">
        <v>68</v>
      </c>
      <c r="I10" s="98">
        <f t="shared" si="4"/>
        <v>4.6153846153846212E-2</v>
      </c>
      <c r="J10" s="98">
        <f t="shared" si="5"/>
        <v>-0.36448598130841126</v>
      </c>
      <c r="K10" s="52">
        <f t="shared" si="6"/>
        <v>3</v>
      </c>
      <c r="L10" s="52">
        <f t="shared" si="7"/>
        <v>-39</v>
      </c>
      <c r="M10" s="98">
        <f>H10/H7</f>
        <v>0.22077922077922077</v>
      </c>
      <c r="N10" s="52">
        <v>31</v>
      </c>
      <c r="O10" s="52">
        <v>52</v>
      </c>
      <c r="P10" s="52">
        <v>68</v>
      </c>
      <c r="Q10" s="52">
        <v>67</v>
      </c>
      <c r="R10" s="52">
        <v>74</v>
      </c>
      <c r="S10" s="98">
        <f t="shared" si="0"/>
        <v>0.10447761194029859</v>
      </c>
      <c r="T10" s="98">
        <f t="shared" si="1"/>
        <v>1.3870967741935485</v>
      </c>
      <c r="U10" s="52">
        <f t="shared" si="2"/>
        <v>7</v>
      </c>
      <c r="V10" s="52">
        <f t="shared" si="3"/>
        <v>43</v>
      </c>
      <c r="W10" s="98">
        <f>R10/R7</f>
        <v>0.22981366459627328</v>
      </c>
    </row>
    <row r="11" spans="2:23" x14ac:dyDescent="0.25">
      <c r="B11" s="94" t="s">
        <v>63</v>
      </c>
      <c r="C11" s="95">
        <v>159</v>
      </c>
      <c r="D11" s="95">
        <v>158</v>
      </c>
      <c r="E11" s="95">
        <v>70</v>
      </c>
      <c r="F11" s="95">
        <v>71</v>
      </c>
      <c r="G11" s="95">
        <v>100</v>
      </c>
      <c r="H11" s="95">
        <v>109</v>
      </c>
      <c r="I11" s="96">
        <f t="shared" si="4"/>
        <v>9.000000000000008E-2</v>
      </c>
      <c r="J11" s="96">
        <f t="shared" si="5"/>
        <v>-0.310126582278481</v>
      </c>
      <c r="K11" s="95">
        <f t="shared" si="6"/>
        <v>9</v>
      </c>
      <c r="L11" s="95">
        <f t="shared" si="7"/>
        <v>-49</v>
      </c>
      <c r="M11" s="96">
        <f>H11/H7</f>
        <v>0.35389610389610388</v>
      </c>
      <c r="N11" s="95">
        <v>60</v>
      </c>
      <c r="O11" s="95">
        <v>81</v>
      </c>
      <c r="P11" s="95">
        <v>101</v>
      </c>
      <c r="Q11" s="95">
        <v>109</v>
      </c>
      <c r="R11" s="95">
        <v>112</v>
      </c>
      <c r="S11" s="96">
        <f t="shared" si="0"/>
        <v>2.7522935779816571E-2</v>
      </c>
      <c r="T11" s="96">
        <f t="shared" si="1"/>
        <v>0.8666666666666667</v>
      </c>
      <c r="U11" s="95">
        <f t="shared" si="2"/>
        <v>3</v>
      </c>
      <c r="V11" s="95">
        <f t="shared" si="3"/>
        <v>52</v>
      </c>
      <c r="W11" s="96">
        <f>R11/R7</f>
        <v>0.34782608695652173</v>
      </c>
    </row>
    <row r="12" spans="2:23" x14ac:dyDescent="0.25">
      <c r="B12" s="91" t="s">
        <v>44</v>
      </c>
      <c r="C12" s="99">
        <v>99</v>
      </c>
      <c r="D12" s="99">
        <v>100</v>
      </c>
      <c r="E12" s="99">
        <v>49</v>
      </c>
      <c r="F12" s="99">
        <v>57</v>
      </c>
      <c r="G12" s="99">
        <v>84</v>
      </c>
      <c r="H12" s="99">
        <v>90</v>
      </c>
      <c r="I12" s="100">
        <f t="shared" si="4"/>
        <v>7.1428571428571397E-2</v>
      </c>
      <c r="J12" s="100">
        <f t="shared" si="5"/>
        <v>-9.9999999999999978E-2</v>
      </c>
      <c r="K12" s="99">
        <f t="shared" si="6"/>
        <v>6</v>
      </c>
      <c r="L12" s="99">
        <f t="shared" si="7"/>
        <v>-10</v>
      </c>
      <c r="M12" s="93">
        <f>H12/H12</f>
        <v>1</v>
      </c>
      <c r="N12" s="99">
        <v>47</v>
      </c>
      <c r="O12" s="99">
        <v>71</v>
      </c>
      <c r="P12" s="99">
        <v>84</v>
      </c>
      <c r="Q12" s="99">
        <v>90</v>
      </c>
      <c r="R12" s="99">
        <v>94</v>
      </c>
      <c r="S12" s="100">
        <f t="shared" si="0"/>
        <v>4.4444444444444509E-2</v>
      </c>
      <c r="T12" s="100">
        <f t="shared" si="1"/>
        <v>1</v>
      </c>
      <c r="U12" s="99">
        <f t="shared" si="2"/>
        <v>4</v>
      </c>
      <c r="V12" s="99">
        <f t="shared" si="3"/>
        <v>47</v>
      </c>
      <c r="W12" s="93">
        <f>R12/R12</f>
        <v>1</v>
      </c>
    </row>
    <row r="13" spans="2:23" ht="15" customHeight="1" x14ac:dyDescent="0.25">
      <c r="B13" s="94" t="s">
        <v>60</v>
      </c>
      <c r="C13" s="95">
        <v>61</v>
      </c>
      <c r="D13" s="95">
        <v>62</v>
      </c>
      <c r="E13" s="95">
        <v>31</v>
      </c>
      <c r="F13" s="95">
        <v>40</v>
      </c>
      <c r="G13" s="95">
        <v>60</v>
      </c>
      <c r="H13" s="95">
        <v>62</v>
      </c>
      <c r="I13" s="96">
        <f t="shared" si="4"/>
        <v>3.3333333333333437E-2</v>
      </c>
      <c r="J13" s="96">
        <f t="shared" si="5"/>
        <v>0</v>
      </c>
      <c r="K13" s="95">
        <f t="shared" si="6"/>
        <v>2</v>
      </c>
      <c r="L13" s="95">
        <f t="shared" si="7"/>
        <v>0</v>
      </c>
      <c r="M13" s="96">
        <f>H13/H12</f>
        <v>0.68888888888888888</v>
      </c>
      <c r="N13" s="95">
        <v>31</v>
      </c>
      <c r="O13" s="95">
        <v>53</v>
      </c>
      <c r="P13" s="95">
        <v>60</v>
      </c>
      <c r="Q13" s="95">
        <v>62</v>
      </c>
      <c r="R13" s="95">
        <v>62</v>
      </c>
      <c r="S13" s="96">
        <f t="shared" si="0"/>
        <v>0</v>
      </c>
      <c r="T13" s="96">
        <f t="shared" si="1"/>
        <v>1</v>
      </c>
      <c r="U13" s="95">
        <f t="shared" si="2"/>
        <v>0</v>
      </c>
      <c r="V13" s="95">
        <f t="shared" si="3"/>
        <v>31</v>
      </c>
      <c r="W13" s="96">
        <f>R13/R12</f>
        <v>0.65957446808510634</v>
      </c>
    </row>
    <row r="14" spans="2:23" x14ac:dyDescent="0.25">
      <c r="B14" s="97" t="s">
        <v>61</v>
      </c>
      <c r="C14" s="52">
        <v>42</v>
      </c>
      <c r="D14" s="52">
        <v>44</v>
      </c>
      <c r="E14" s="52">
        <v>25</v>
      </c>
      <c r="F14" s="52">
        <v>33</v>
      </c>
      <c r="G14" s="52">
        <v>48</v>
      </c>
      <c r="H14" s="52">
        <v>50</v>
      </c>
      <c r="I14" s="98">
        <f t="shared" si="4"/>
        <v>4.1666666666666741E-2</v>
      </c>
      <c r="J14" s="98">
        <f t="shared" si="5"/>
        <v>0.13636363636363646</v>
      </c>
      <c r="K14" s="52">
        <f t="shared" si="6"/>
        <v>2</v>
      </c>
      <c r="L14" s="52">
        <f t="shared" si="7"/>
        <v>6</v>
      </c>
      <c r="M14" s="98">
        <f>H14/H12</f>
        <v>0.55555555555555558</v>
      </c>
      <c r="N14" s="52">
        <v>27</v>
      </c>
      <c r="O14" s="52">
        <v>43</v>
      </c>
      <c r="P14" s="52">
        <v>48</v>
      </c>
      <c r="Q14" s="52">
        <v>51</v>
      </c>
      <c r="R14" s="52">
        <v>51</v>
      </c>
      <c r="S14" s="98">
        <f t="shared" si="0"/>
        <v>0</v>
      </c>
      <c r="T14" s="98">
        <f t="shared" si="1"/>
        <v>0.88888888888888884</v>
      </c>
      <c r="U14" s="52">
        <f t="shared" si="2"/>
        <v>0</v>
      </c>
      <c r="V14" s="52">
        <f t="shared" si="3"/>
        <v>24</v>
      </c>
      <c r="W14" s="98">
        <f>R14/R12</f>
        <v>0.54255319148936165</v>
      </c>
    </row>
    <row r="15" spans="2:23" x14ac:dyDescent="0.25">
      <c r="B15" s="97" t="s">
        <v>62</v>
      </c>
      <c r="C15" s="52">
        <v>19</v>
      </c>
      <c r="D15" s="52">
        <v>18</v>
      </c>
      <c r="E15" s="52">
        <v>6</v>
      </c>
      <c r="F15" s="52">
        <v>7</v>
      </c>
      <c r="G15" s="52">
        <v>12</v>
      </c>
      <c r="H15" s="52">
        <v>11</v>
      </c>
      <c r="I15" s="98">
        <f t="shared" si="4"/>
        <v>-8.333333333333337E-2</v>
      </c>
      <c r="J15" s="98">
        <f t="shared" si="5"/>
        <v>-0.38888888888888884</v>
      </c>
      <c r="K15" s="52">
        <f t="shared" si="6"/>
        <v>-1</v>
      </c>
      <c r="L15" s="52">
        <f t="shared" si="7"/>
        <v>-7</v>
      </c>
      <c r="M15" s="98">
        <f>H15/H12</f>
        <v>0.12222222222222222</v>
      </c>
      <c r="N15" s="52">
        <v>4</v>
      </c>
      <c r="O15" s="52">
        <v>10</v>
      </c>
      <c r="P15" s="52">
        <v>12</v>
      </c>
      <c r="Q15" s="52">
        <v>11</v>
      </c>
      <c r="R15" s="52">
        <v>11</v>
      </c>
      <c r="S15" s="98">
        <f t="shared" si="0"/>
        <v>0</v>
      </c>
      <c r="T15" s="98">
        <f t="shared" si="1"/>
        <v>1.75</v>
      </c>
      <c r="U15" s="52">
        <f t="shared" si="2"/>
        <v>0</v>
      </c>
      <c r="V15" s="52">
        <f t="shared" si="3"/>
        <v>7</v>
      </c>
      <c r="W15" s="98">
        <f>R15/R12</f>
        <v>0.11702127659574468</v>
      </c>
    </row>
    <row r="16" spans="2:23" x14ac:dyDescent="0.25">
      <c r="B16" s="94" t="s">
        <v>63</v>
      </c>
      <c r="C16" s="95">
        <v>38</v>
      </c>
      <c r="D16" s="95">
        <v>38</v>
      </c>
      <c r="E16" s="95">
        <v>18</v>
      </c>
      <c r="F16" s="95">
        <v>17</v>
      </c>
      <c r="G16" s="95">
        <v>24</v>
      </c>
      <c r="H16" s="95">
        <v>29</v>
      </c>
      <c r="I16" s="96">
        <f t="shared" si="4"/>
        <v>0.20833333333333326</v>
      </c>
      <c r="J16" s="96">
        <f t="shared" si="5"/>
        <v>-0.23684210526315785</v>
      </c>
      <c r="K16" s="95">
        <f t="shared" si="6"/>
        <v>5</v>
      </c>
      <c r="L16" s="95">
        <f t="shared" si="7"/>
        <v>-9</v>
      </c>
      <c r="M16" s="96">
        <f>H16/H12</f>
        <v>0.32222222222222224</v>
      </c>
      <c r="N16" s="95">
        <v>16</v>
      </c>
      <c r="O16" s="95">
        <v>18</v>
      </c>
      <c r="P16" s="95">
        <v>24</v>
      </c>
      <c r="Q16" s="95">
        <v>28</v>
      </c>
      <c r="R16" s="95">
        <v>32</v>
      </c>
      <c r="S16" s="96">
        <f t="shared" si="0"/>
        <v>0.14285714285714279</v>
      </c>
      <c r="T16" s="96">
        <f t="shared" si="1"/>
        <v>1</v>
      </c>
      <c r="U16" s="95">
        <f t="shared" si="2"/>
        <v>4</v>
      </c>
      <c r="V16" s="95">
        <f t="shared" si="3"/>
        <v>16</v>
      </c>
      <c r="W16" s="96">
        <f>R16/R12</f>
        <v>0.34042553191489361</v>
      </c>
    </row>
    <row r="17" spans="2:23" x14ac:dyDescent="0.25">
      <c r="B17" s="91" t="s">
        <v>47</v>
      </c>
      <c r="C17" s="99">
        <v>6</v>
      </c>
      <c r="D17" s="99">
        <v>6</v>
      </c>
      <c r="E17" s="99">
        <v>3</v>
      </c>
      <c r="F17" s="99">
        <v>4</v>
      </c>
      <c r="G17" s="99">
        <v>5</v>
      </c>
      <c r="H17" s="99">
        <v>4</v>
      </c>
      <c r="I17" s="100">
        <f t="shared" si="4"/>
        <v>-0.19999999999999996</v>
      </c>
      <c r="J17" s="100">
        <f t="shared" si="5"/>
        <v>-0.33333333333333337</v>
      </c>
      <c r="K17" s="99">
        <f t="shared" si="6"/>
        <v>-1</v>
      </c>
      <c r="L17" s="99">
        <f t="shared" si="7"/>
        <v>-2</v>
      </c>
      <c r="M17" s="93">
        <f>H17/H17</f>
        <v>1</v>
      </c>
      <c r="N17" s="99">
        <v>4</v>
      </c>
      <c r="O17" s="99">
        <v>4</v>
      </c>
      <c r="P17" s="99">
        <v>5</v>
      </c>
      <c r="Q17" s="99">
        <v>4</v>
      </c>
      <c r="R17" s="99">
        <v>5</v>
      </c>
      <c r="S17" s="100">
        <f t="shared" si="0"/>
        <v>0.25</v>
      </c>
      <c r="T17" s="100">
        <f t="shared" si="1"/>
        <v>0.25</v>
      </c>
      <c r="U17" s="99">
        <f t="shared" si="2"/>
        <v>1</v>
      </c>
      <c r="V17" s="99">
        <f t="shared" si="3"/>
        <v>1</v>
      </c>
      <c r="W17" s="93">
        <f>R17/R17</f>
        <v>1</v>
      </c>
    </row>
    <row r="18" spans="2:23" x14ac:dyDescent="0.25">
      <c r="B18" s="94" t="s">
        <v>60</v>
      </c>
      <c r="C18" s="95">
        <v>5</v>
      </c>
      <c r="D18" s="95">
        <v>5</v>
      </c>
      <c r="E18" s="95">
        <v>2</v>
      </c>
      <c r="F18" s="95">
        <v>3</v>
      </c>
      <c r="G18" s="95">
        <v>4</v>
      </c>
      <c r="H18" s="95">
        <v>3</v>
      </c>
      <c r="I18" s="96">
        <f t="shared" si="4"/>
        <v>-0.25</v>
      </c>
      <c r="J18" s="96">
        <f t="shared" si="5"/>
        <v>-0.4</v>
      </c>
      <c r="K18" s="95">
        <f t="shared" si="6"/>
        <v>-1</v>
      </c>
      <c r="L18" s="95">
        <f t="shared" si="7"/>
        <v>-2</v>
      </c>
      <c r="M18" s="96">
        <f>H18/H17</f>
        <v>0.75</v>
      </c>
      <c r="N18" s="95">
        <v>3</v>
      </c>
      <c r="O18" s="95">
        <v>3</v>
      </c>
      <c r="P18" s="95">
        <v>4</v>
      </c>
      <c r="Q18" s="95">
        <v>3</v>
      </c>
      <c r="R18" s="95">
        <v>4</v>
      </c>
      <c r="S18" s="96">
        <f t="shared" si="0"/>
        <v>0.33333333333333326</v>
      </c>
      <c r="T18" s="96">
        <f t="shared" si="1"/>
        <v>0.33333333333333326</v>
      </c>
      <c r="U18" s="95">
        <f t="shared" si="2"/>
        <v>1</v>
      </c>
      <c r="V18" s="95">
        <f t="shared" si="3"/>
        <v>1</v>
      </c>
      <c r="W18" s="96">
        <f>R18/R17</f>
        <v>0.8</v>
      </c>
    </row>
    <row r="19" spans="2:23" x14ac:dyDescent="0.25">
      <c r="B19" s="97" t="s">
        <v>61</v>
      </c>
      <c r="C19" s="52">
        <v>3</v>
      </c>
      <c r="D19" s="52">
        <v>3</v>
      </c>
      <c r="E19" s="52">
        <v>0</v>
      </c>
      <c r="F19" s="52">
        <v>0</v>
      </c>
      <c r="G19" s="52">
        <v>0</v>
      </c>
      <c r="H19" s="52">
        <v>0</v>
      </c>
      <c r="I19" s="98" t="str">
        <f t="shared" si="4"/>
        <v>-</v>
      </c>
      <c r="J19" s="98">
        <f t="shared" si="5"/>
        <v>-1</v>
      </c>
      <c r="K19" s="52">
        <f t="shared" si="6"/>
        <v>0</v>
      </c>
      <c r="L19" s="52">
        <f t="shared" si="7"/>
        <v>-3</v>
      </c>
      <c r="M19" s="98">
        <f>H19/H17</f>
        <v>0</v>
      </c>
      <c r="N19" s="52">
        <v>0</v>
      </c>
      <c r="O19" s="52">
        <v>3</v>
      </c>
      <c r="P19" s="52">
        <v>0</v>
      </c>
      <c r="Q19" s="52">
        <v>3</v>
      </c>
      <c r="R19" s="52">
        <v>0</v>
      </c>
      <c r="S19" s="98">
        <f t="shared" si="0"/>
        <v>-1</v>
      </c>
      <c r="T19" s="98" t="str">
        <f t="shared" si="1"/>
        <v>-</v>
      </c>
      <c r="U19" s="52">
        <f t="shared" si="2"/>
        <v>-3</v>
      </c>
      <c r="V19" s="52">
        <f t="shared" si="3"/>
        <v>0</v>
      </c>
      <c r="W19" s="98">
        <f>R19/R17</f>
        <v>0</v>
      </c>
    </row>
    <row r="20" spans="2:23" x14ac:dyDescent="0.25">
      <c r="B20" s="97" t="s">
        <v>62</v>
      </c>
      <c r="C20" s="52">
        <v>2</v>
      </c>
      <c r="D20" s="52">
        <v>2</v>
      </c>
      <c r="E20" s="52">
        <v>0</v>
      </c>
      <c r="F20" s="52">
        <v>0</v>
      </c>
      <c r="G20" s="52">
        <v>0</v>
      </c>
      <c r="H20" s="52">
        <v>0</v>
      </c>
      <c r="I20" s="98" t="str">
        <f t="shared" si="4"/>
        <v>-</v>
      </c>
      <c r="J20" s="98">
        <f t="shared" si="5"/>
        <v>-1</v>
      </c>
      <c r="K20" s="52">
        <f t="shared" si="6"/>
        <v>0</v>
      </c>
      <c r="L20" s="52">
        <f t="shared" si="7"/>
        <v>-2</v>
      </c>
      <c r="M20" s="98">
        <f>H20/H17</f>
        <v>0</v>
      </c>
      <c r="N20" s="52">
        <v>0</v>
      </c>
      <c r="O20" s="52">
        <v>0</v>
      </c>
      <c r="P20" s="52">
        <v>0</v>
      </c>
      <c r="Q20" s="52">
        <v>0</v>
      </c>
      <c r="R20" s="52">
        <v>0</v>
      </c>
      <c r="S20" s="98" t="str">
        <f t="shared" si="0"/>
        <v>-</v>
      </c>
      <c r="T20" s="98" t="str">
        <f t="shared" si="1"/>
        <v>-</v>
      </c>
      <c r="U20" s="52">
        <f t="shared" si="2"/>
        <v>0</v>
      </c>
      <c r="V20" s="52">
        <f t="shared" si="3"/>
        <v>0</v>
      </c>
      <c r="W20" s="98">
        <f>R20/R17</f>
        <v>0</v>
      </c>
    </row>
    <row r="21" spans="2:23" x14ac:dyDescent="0.25">
      <c r="B21" s="94" t="s">
        <v>63</v>
      </c>
      <c r="C21" s="95">
        <v>0</v>
      </c>
      <c r="D21" s="95">
        <v>0</v>
      </c>
      <c r="E21" s="95">
        <v>0</v>
      </c>
      <c r="F21" s="95">
        <v>0</v>
      </c>
      <c r="G21" s="95">
        <v>0</v>
      </c>
      <c r="H21" s="95">
        <v>0</v>
      </c>
      <c r="I21" s="96" t="str">
        <f t="shared" si="4"/>
        <v>-</v>
      </c>
      <c r="J21" s="96" t="str">
        <f t="shared" si="5"/>
        <v>-</v>
      </c>
      <c r="K21" s="95">
        <f t="shared" si="6"/>
        <v>0</v>
      </c>
      <c r="L21" s="95">
        <f t="shared" si="7"/>
        <v>0</v>
      </c>
      <c r="M21" s="96">
        <f>H21/H17</f>
        <v>0</v>
      </c>
      <c r="N21" s="95" t="s">
        <v>223</v>
      </c>
      <c r="O21" s="95" t="s">
        <v>223</v>
      </c>
      <c r="P21" s="95" t="s">
        <v>223</v>
      </c>
      <c r="Q21" s="95" t="s">
        <v>223</v>
      </c>
      <c r="R21" s="95" t="s">
        <v>223</v>
      </c>
      <c r="S21" s="96" t="str">
        <f t="shared" si="0"/>
        <v>-</v>
      </c>
      <c r="T21" s="96" t="str">
        <f t="shared" si="1"/>
        <v>-</v>
      </c>
      <c r="U21" s="95" t="str">
        <f t="shared" si="2"/>
        <v>-</v>
      </c>
      <c r="V21" s="95" t="str">
        <f t="shared" si="3"/>
        <v>-</v>
      </c>
      <c r="W21" s="96" t="e">
        <f>R21/R17</f>
        <v>#VALUE!</v>
      </c>
    </row>
    <row r="22" spans="2:23" x14ac:dyDescent="0.25">
      <c r="B22" s="91" t="s">
        <v>46</v>
      </c>
      <c r="C22" s="99">
        <v>13</v>
      </c>
      <c r="D22" s="99">
        <v>13</v>
      </c>
      <c r="E22" s="99">
        <v>4</v>
      </c>
      <c r="F22" s="99">
        <v>4</v>
      </c>
      <c r="G22" s="99">
        <v>5</v>
      </c>
      <c r="H22" s="99">
        <v>7</v>
      </c>
      <c r="I22" s="100">
        <f t="shared" si="4"/>
        <v>0.39999999999999991</v>
      </c>
      <c r="J22" s="100">
        <f t="shared" si="5"/>
        <v>-0.46153846153846156</v>
      </c>
      <c r="K22" s="99">
        <f t="shared" si="6"/>
        <v>2</v>
      </c>
      <c r="L22" s="99">
        <f t="shared" si="7"/>
        <v>-6</v>
      </c>
      <c r="M22" s="100">
        <f>H22/H22</f>
        <v>1</v>
      </c>
      <c r="N22" s="99">
        <v>2</v>
      </c>
      <c r="O22" s="99">
        <v>4</v>
      </c>
      <c r="P22" s="99">
        <v>6</v>
      </c>
      <c r="Q22" s="99">
        <v>7</v>
      </c>
      <c r="R22" s="99">
        <v>8</v>
      </c>
      <c r="S22" s="100">
        <f t="shared" si="0"/>
        <v>0.14285714285714279</v>
      </c>
      <c r="T22" s="100">
        <f t="shared" si="1"/>
        <v>3</v>
      </c>
      <c r="U22" s="99">
        <f t="shared" si="2"/>
        <v>1</v>
      </c>
      <c r="V22" s="99">
        <f t="shared" si="3"/>
        <v>6</v>
      </c>
      <c r="W22" s="100">
        <f>R22/R22</f>
        <v>1</v>
      </c>
    </row>
    <row r="23" spans="2:23" x14ac:dyDescent="0.25">
      <c r="B23" s="94" t="s">
        <v>60</v>
      </c>
      <c r="C23" s="95">
        <v>7</v>
      </c>
      <c r="D23" s="95">
        <v>7</v>
      </c>
      <c r="E23" s="95">
        <v>3</v>
      </c>
      <c r="F23" s="95">
        <v>4</v>
      </c>
      <c r="G23" s="95">
        <v>5</v>
      </c>
      <c r="H23" s="95">
        <v>6</v>
      </c>
      <c r="I23" s="96">
        <f t="shared" si="4"/>
        <v>0.19999999999999996</v>
      </c>
      <c r="J23" s="96">
        <f t="shared" si="5"/>
        <v>-0.1428571428571429</v>
      </c>
      <c r="K23" s="95">
        <f t="shared" si="6"/>
        <v>1</v>
      </c>
      <c r="L23" s="95">
        <f t="shared" si="7"/>
        <v>-1</v>
      </c>
      <c r="M23" s="96">
        <f>H23/H22</f>
        <v>0.8571428571428571</v>
      </c>
      <c r="N23" s="95">
        <v>2</v>
      </c>
      <c r="O23" s="95">
        <v>4</v>
      </c>
      <c r="P23" s="95">
        <v>6</v>
      </c>
      <c r="Q23" s="95">
        <v>6</v>
      </c>
      <c r="R23" s="95">
        <v>6</v>
      </c>
      <c r="S23" s="96">
        <f t="shared" si="0"/>
        <v>0</v>
      </c>
      <c r="T23" s="96">
        <f t="shared" si="1"/>
        <v>2</v>
      </c>
      <c r="U23" s="95">
        <f t="shared" si="2"/>
        <v>0</v>
      </c>
      <c r="V23" s="95">
        <f t="shared" si="3"/>
        <v>4</v>
      </c>
      <c r="W23" s="96">
        <f>R23/R22</f>
        <v>0.75</v>
      </c>
    </row>
    <row r="24" spans="2:23" x14ac:dyDescent="0.25">
      <c r="B24" s="94" t="s">
        <v>63</v>
      </c>
      <c r="C24" s="95">
        <v>6</v>
      </c>
      <c r="D24" s="95">
        <v>6</v>
      </c>
      <c r="E24" s="95">
        <v>1</v>
      </c>
      <c r="F24" s="95">
        <v>0</v>
      </c>
      <c r="G24" s="95">
        <v>0</v>
      </c>
      <c r="H24" s="95">
        <v>0</v>
      </c>
      <c r="I24" s="96" t="str">
        <f t="shared" si="4"/>
        <v>-</v>
      </c>
      <c r="J24" s="96">
        <f t="shared" si="5"/>
        <v>-1</v>
      </c>
      <c r="K24" s="95">
        <f t="shared" si="6"/>
        <v>0</v>
      </c>
      <c r="L24" s="95">
        <f t="shared" si="7"/>
        <v>-6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0"/>
        <v>-</v>
      </c>
      <c r="T24" s="96" t="str">
        <f t="shared" si="1"/>
        <v>-</v>
      </c>
      <c r="U24" s="95">
        <f t="shared" si="2"/>
        <v>0</v>
      </c>
      <c r="V24" s="95">
        <f t="shared" si="3"/>
        <v>0</v>
      </c>
      <c r="W24" s="96">
        <f>R24/R22</f>
        <v>0</v>
      </c>
    </row>
    <row r="25" spans="2:23" x14ac:dyDescent="0.25">
      <c r="B25" s="91" t="s">
        <v>47</v>
      </c>
      <c r="C25" s="99">
        <v>6</v>
      </c>
      <c r="D25" s="99">
        <v>6</v>
      </c>
      <c r="E25" s="99">
        <v>3</v>
      </c>
      <c r="F25" s="99">
        <v>4</v>
      </c>
      <c r="G25" s="99">
        <v>5</v>
      </c>
      <c r="H25" s="99">
        <v>4</v>
      </c>
      <c r="I25" s="100">
        <f t="shared" si="4"/>
        <v>-0.19999999999999996</v>
      </c>
      <c r="J25" s="100">
        <f t="shared" si="5"/>
        <v>-0.33333333333333337</v>
      </c>
      <c r="K25" s="99">
        <f t="shared" si="6"/>
        <v>-1</v>
      </c>
      <c r="L25" s="99">
        <f t="shared" si="7"/>
        <v>-2</v>
      </c>
      <c r="M25" s="93">
        <f>H25/H25</f>
        <v>1</v>
      </c>
      <c r="N25" s="99">
        <v>4</v>
      </c>
      <c r="O25" s="99">
        <v>4</v>
      </c>
      <c r="P25" s="99">
        <v>5</v>
      </c>
      <c r="Q25" s="99">
        <v>4</v>
      </c>
      <c r="R25" s="99">
        <v>5</v>
      </c>
      <c r="S25" s="100">
        <f t="shared" si="0"/>
        <v>0.25</v>
      </c>
      <c r="T25" s="100">
        <f t="shared" si="1"/>
        <v>0.25</v>
      </c>
      <c r="U25" s="99">
        <f t="shared" si="2"/>
        <v>1</v>
      </c>
      <c r="V25" s="99">
        <f t="shared" si="3"/>
        <v>1</v>
      </c>
      <c r="W25" s="93">
        <f>R25/R25</f>
        <v>1</v>
      </c>
    </row>
    <row r="26" spans="2:23" x14ac:dyDescent="0.25">
      <c r="B26" s="94" t="s">
        <v>60</v>
      </c>
      <c r="C26" s="95">
        <v>5</v>
      </c>
      <c r="D26" s="95">
        <v>5</v>
      </c>
      <c r="E26" s="95">
        <v>2</v>
      </c>
      <c r="F26" s="95">
        <v>3</v>
      </c>
      <c r="G26" s="95">
        <v>4</v>
      </c>
      <c r="H26" s="95">
        <v>3</v>
      </c>
      <c r="I26" s="96">
        <f t="shared" si="4"/>
        <v>-0.25</v>
      </c>
      <c r="J26" s="96">
        <f t="shared" si="5"/>
        <v>-0.4</v>
      </c>
      <c r="K26" s="95">
        <f t="shared" si="6"/>
        <v>-1</v>
      </c>
      <c r="L26" s="95">
        <f t="shared" si="7"/>
        <v>-2</v>
      </c>
      <c r="M26" s="96">
        <f>H26/H25</f>
        <v>0.75</v>
      </c>
      <c r="N26" s="95">
        <v>3</v>
      </c>
      <c r="O26" s="95">
        <v>3</v>
      </c>
      <c r="P26" s="95">
        <v>4</v>
      </c>
      <c r="Q26" s="95">
        <v>3</v>
      </c>
      <c r="R26" s="95">
        <v>4</v>
      </c>
      <c r="S26" s="96">
        <f t="shared" si="0"/>
        <v>0.33333333333333326</v>
      </c>
      <c r="T26" s="96">
        <f t="shared" si="1"/>
        <v>0.33333333333333326</v>
      </c>
      <c r="U26" s="95">
        <f t="shared" si="2"/>
        <v>1</v>
      </c>
      <c r="V26" s="95">
        <f t="shared" si="3"/>
        <v>1</v>
      </c>
      <c r="W26" s="96">
        <f>R26/R25</f>
        <v>0.8</v>
      </c>
    </row>
    <row r="27" spans="2:23" x14ac:dyDescent="0.25">
      <c r="B27" s="97" t="s">
        <v>61</v>
      </c>
      <c r="C27" s="52">
        <v>3</v>
      </c>
      <c r="D27" s="52">
        <v>3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4"/>
        <v>-</v>
      </c>
      <c r="J27" s="98">
        <f t="shared" si="5"/>
        <v>-1</v>
      </c>
      <c r="K27" s="52">
        <f t="shared" si="6"/>
        <v>0</v>
      </c>
      <c r="L27" s="52">
        <f t="shared" si="7"/>
        <v>-3</v>
      </c>
      <c r="M27" s="98">
        <f>H27/H25</f>
        <v>0</v>
      </c>
      <c r="N27" s="52">
        <v>0</v>
      </c>
      <c r="O27" s="52">
        <v>3</v>
      </c>
      <c r="P27" s="52">
        <v>0</v>
      </c>
      <c r="Q27" s="52">
        <v>3</v>
      </c>
      <c r="R27" s="52">
        <v>0</v>
      </c>
      <c r="S27" s="98">
        <f t="shared" si="0"/>
        <v>-1</v>
      </c>
      <c r="T27" s="98" t="str">
        <f t="shared" si="1"/>
        <v>-</v>
      </c>
      <c r="U27" s="52">
        <f t="shared" si="2"/>
        <v>-3</v>
      </c>
      <c r="V27" s="52">
        <f t="shared" si="3"/>
        <v>0</v>
      </c>
      <c r="W27" s="98">
        <f>R27/R25</f>
        <v>0</v>
      </c>
    </row>
    <row r="28" spans="2:23" x14ac:dyDescent="0.25">
      <c r="B28" s="97" t="s">
        <v>62</v>
      </c>
      <c r="C28" s="52">
        <v>2</v>
      </c>
      <c r="D28" s="52">
        <v>2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4"/>
        <v>-</v>
      </c>
      <c r="J28" s="98">
        <f t="shared" si="5"/>
        <v>-1</v>
      </c>
      <c r="K28" s="52">
        <f t="shared" si="6"/>
        <v>0</v>
      </c>
      <c r="L28" s="52">
        <f t="shared" si="7"/>
        <v>-2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0"/>
        <v>-</v>
      </c>
      <c r="T28" s="98" t="str">
        <f t="shared" si="1"/>
        <v>-</v>
      </c>
      <c r="U28" s="52">
        <f t="shared" si="2"/>
        <v>0</v>
      </c>
      <c r="V28" s="52">
        <f t="shared" si="3"/>
        <v>0</v>
      </c>
      <c r="W28" s="98">
        <f>R28/R25</f>
        <v>0</v>
      </c>
    </row>
    <row r="29" spans="2:23" x14ac:dyDescent="0.25">
      <c r="B29" s="91" t="s">
        <v>48</v>
      </c>
      <c r="C29" s="99">
        <v>79</v>
      </c>
      <c r="D29" s="99">
        <v>78</v>
      </c>
      <c r="E29" s="99">
        <v>33</v>
      </c>
      <c r="F29" s="99">
        <v>37</v>
      </c>
      <c r="G29" s="99">
        <v>59</v>
      </c>
      <c r="H29" s="99">
        <v>62</v>
      </c>
      <c r="I29" s="100">
        <f t="shared" si="4"/>
        <v>5.0847457627118731E-2</v>
      </c>
      <c r="J29" s="100">
        <f t="shared" si="5"/>
        <v>-0.20512820512820518</v>
      </c>
      <c r="K29" s="99">
        <f t="shared" si="6"/>
        <v>3</v>
      </c>
      <c r="L29" s="99">
        <f t="shared" si="7"/>
        <v>-16</v>
      </c>
      <c r="M29" s="93">
        <f>H29/H29</f>
        <v>1</v>
      </c>
      <c r="N29" s="99">
        <v>31</v>
      </c>
      <c r="O29" s="99">
        <v>51</v>
      </c>
      <c r="P29" s="99">
        <v>59</v>
      </c>
      <c r="Q29" s="99">
        <v>62</v>
      </c>
      <c r="R29" s="99">
        <v>64</v>
      </c>
      <c r="S29" s="100">
        <f t="shared" si="0"/>
        <v>3.2258064516129004E-2</v>
      </c>
      <c r="T29" s="100">
        <f t="shared" si="1"/>
        <v>1.064516129032258</v>
      </c>
      <c r="U29" s="99">
        <f t="shared" si="2"/>
        <v>2</v>
      </c>
      <c r="V29" s="99">
        <f t="shared" si="3"/>
        <v>33</v>
      </c>
      <c r="W29" s="93">
        <f>R29/R29</f>
        <v>1</v>
      </c>
    </row>
    <row r="30" spans="2:23" x14ac:dyDescent="0.25">
      <c r="B30" s="94" t="s">
        <v>60</v>
      </c>
      <c r="C30" s="95">
        <v>56</v>
      </c>
      <c r="D30" s="95">
        <v>54</v>
      </c>
      <c r="E30" s="95">
        <v>21</v>
      </c>
      <c r="F30" s="95">
        <v>25</v>
      </c>
      <c r="G30" s="95">
        <v>41</v>
      </c>
      <c r="H30" s="95">
        <v>43</v>
      </c>
      <c r="I30" s="96">
        <f t="shared" si="4"/>
        <v>4.8780487804878092E-2</v>
      </c>
      <c r="J30" s="96">
        <f t="shared" si="5"/>
        <v>-0.20370370370370372</v>
      </c>
      <c r="K30" s="95">
        <f t="shared" si="6"/>
        <v>2</v>
      </c>
      <c r="L30" s="95">
        <f t="shared" si="7"/>
        <v>-11</v>
      </c>
      <c r="M30" s="96">
        <f>H30/H29</f>
        <v>0.69354838709677424</v>
      </c>
      <c r="N30" s="95">
        <v>18</v>
      </c>
      <c r="O30" s="95">
        <v>36</v>
      </c>
      <c r="P30" s="95">
        <v>40</v>
      </c>
      <c r="Q30" s="95">
        <v>43</v>
      </c>
      <c r="R30" s="95">
        <v>45</v>
      </c>
      <c r="S30" s="96">
        <f t="shared" si="0"/>
        <v>4.6511627906976827E-2</v>
      </c>
      <c r="T30" s="96">
        <f t="shared" si="1"/>
        <v>1.5</v>
      </c>
      <c r="U30" s="95">
        <f t="shared" si="2"/>
        <v>2</v>
      </c>
      <c r="V30" s="95">
        <f t="shared" si="3"/>
        <v>27</v>
      </c>
      <c r="W30" s="96">
        <f>R30/R29</f>
        <v>0.703125</v>
      </c>
    </row>
    <row r="31" spans="2:23" x14ac:dyDescent="0.25">
      <c r="B31" s="97" t="s">
        <v>61</v>
      </c>
      <c r="C31" s="52">
        <v>28</v>
      </c>
      <c r="D31" s="52">
        <v>27</v>
      </c>
      <c r="E31" s="52">
        <v>11</v>
      </c>
      <c r="F31" s="52">
        <v>14</v>
      </c>
      <c r="G31" s="52">
        <v>25</v>
      </c>
      <c r="H31" s="52">
        <v>26</v>
      </c>
      <c r="I31" s="98">
        <f t="shared" si="4"/>
        <v>4.0000000000000036E-2</v>
      </c>
      <c r="J31" s="98">
        <f t="shared" si="5"/>
        <v>-3.703703703703709E-2</v>
      </c>
      <c r="K31" s="52">
        <f t="shared" si="6"/>
        <v>1</v>
      </c>
      <c r="L31" s="52">
        <f t="shared" si="7"/>
        <v>-1</v>
      </c>
      <c r="M31" s="98">
        <f>H31/H29</f>
        <v>0.41935483870967744</v>
      </c>
      <c r="N31" s="52">
        <v>11</v>
      </c>
      <c r="O31" s="52">
        <v>21</v>
      </c>
      <c r="P31" s="52">
        <v>24</v>
      </c>
      <c r="Q31" s="52">
        <v>26</v>
      </c>
      <c r="R31" s="52">
        <v>28</v>
      </c>
      <c r="S31" s="98">
        <f t="shared" si="0"/>
        <v>7.6923076923076872E-2</v>
      </c>
      <c r="T31" s="98">
        <f t="shared" si="1"/>
        <v>1.5454545454545454</v>
      </c>
      <c r="U31" s="52">
        <f t="shared" si="2"/>
        <v>2</v>
      </c>
      <c r="V31" s="52">
        <f t="shared" si="3"/>
        <v>17</v>
      </c>
      <c r="W31" s="98">
        <f>R31/R29</f>
        <v>0.4375</v>
      </c>
    </row>
    <row r="32" spans="2:23" x14ac:dyDescent="0.25">
      <c r="B32" s="97" t="s">
        <v>62</v>
      </c>
      <c r="C32" s="52">
        <v>28</v>
      </c>
      <c r="D32" s="52">
        <v>28</v>
      </c>
      <c r="E32" s="52">
        <v>10</v>
      </c>
      <c r="F32" s="52">
        <v>11</v>
      </c>
      <c r="G32" s="52">
        <v>16</v>
      </c>
      <c r="H32" s="52">
        <v>17</v>
      </c>
      <c r="I32" s="98">
        <f t="shared" si="4"/>
        <v>6.25E-2</v>
      </c>
      <c r="J32" s="98">
        <f t="shared" si="5"/>
        <v>-0.3928571428571429</v>
      </c>
      <c r="K32" s="52">
        <f t="shared" si="6"/>
        <v>1</v>
      </c>
      <c r="L32" s="52">
        <f t="shared" si="7"/>
        <v>-11</v>
      </c>
      <c r="M32" s="98">
        <f>H32/H29</f>
        <v>0.27419354838709675</v>
      </c>
      <c r="N32" s="52">
        <v>7</v>
      </c>
      <c r="O32" s="52">
        <v>15</v>
      </c>
      <c r="P32" s="52">
        <v>16</v>
      </c>
      <c r="Q32" s="52">
        <v>17</v>
      </c>
      <c r="R32" s="52">
        <v>17</v>
      </c>
      <c r="S32" s="98">
        <f t="shared" si="0"/>
        <v>0</v>
      </c>
      <c r="T32" s="98">
        <f t="shared" si="1"/>
        <v>1.4285714285714284</v>
      </c>
      <c r="U32" s="52">
        <f t="shared" si="2"/>
        <v>0</v>
      </c>
      <c r="V32" s="52">
        <f t="shared" si="3"/>
        <v>10</v>
      </c>
      <c r="W32" s="98">
        <f>R32/R29</f>
        <v>0.265625</v>
      </c>
    </row>
    <row r="33" spans="2:23" x14ac:dyDescent="0.25">
      <c r="B33" s="94" t="s">
        <v>63</v>
      </c>
      <c r="C33" s="95">
        <v>24</v>
      </c>
      <c r="D33" s="95">
        <v>24</v>
      </c>
      <c r="E33" s="95">
        <v>12</v>
      </c>
      <c r="F33" s="95">
        <v>12</v>
      </c>
      <c r="G33" s="95">
        <v>18</v>
      </c>
      <c r="H33" s="95">
        <v>19</v>
      </c>
      <c r="I33" s="96">
        <f t="shared" si="4"/>
        <v>5.555555555555558E-2</v>
      </c>
      <c r="J33" s="96">
        <f t="shared" si="5"/>
        <v>-0.20833333333333337</v>
      </c>
      <c r="K33" s="95">
        <f t="shared" si="6"/>
        <v>1</v>
      </c>
      <c r="L33" s="95">
        <f t="shared" si="7"/>
        <v>-5</v>
      </c>
      <c r="M33" s="96">
        <f>H33/H29</f>
        <v>0.30645161290322581</v>
      </c>
      <c r="N33" s="95">
        <v>13</v>
      </c>
      <c r="O33" s="95">
        <v>15</v>
      </c>
      <c r="P33" s="95">
        <v>19</v>
      </c>
      <c r="Q33" s="95">
        <v>19</v>
      </c>
      <c r="R33" s="95">
        <v>19</v>
      </c>
      <c r="S33" s="96">
        <f t="shared" si="0"/>
        <v>0</v>
      </c>
      <c r="T33" s="96">
        <f t="shared" si="1"/>
        <v>0.46153846153846145</v>
      </c>
      <c r="U33" s="95">
        <f t="shared" si="2"/>
        <v>0</v>
      </c>
      <c r="V33" s="95">
        <f t="shared" si="3"/>
        <v>6</v>
      </c>
      <c r="W33" s="96">
        <f>R33/R29</f>
        <v>0.296875</v>
      </c>
    </row>
    <row r="34" spans="2:23" x14ac:dyDescent="0.25">
      <c r="B34" s="91" t="s">
        <v>49</v>
      </c>
      <c r="C34" s="99">
        <v>9</v>
      </c>
      <c r="D34" s="99">
        <v>9</v>
      </c>
      <c r="E34" s="99">
        <v>4</v>
      </c>
      <c r="F34" s="99">
        <v>3</v>
      </c>
      <c r="G34" s="99">
        <v>5</v>
      </c>
      <c r="H34" s="99">
        <v>5</v>
      </c>
      <c r="I34" s="100">
        <f t="shared" si="4"/>
        <v>0</v>
      </c>
      <c r="J34" s="100">
        <f t="shared" si="5"/>
        <v>-0.44444444444444442</v>
      </c>
      <c r="K34" s="99">
        <f t="shared" si="6"/>
        <v>0</v>
      </c>
      <c r="L34" s="99">
        <f t="shared" si="7"/>
        <v>-4</v>
      </c>
      <c r="M34" s="93">
        <f>H34/H34</f>
        <v>1</v>
      </c>
      <c r="N34" s="99">
        <v>3</v>
      </c>
      <c r="O34" s="99">
        <v>4</v>
      </c>
      <c r="P34" s="99">
        <v>5</v>
      </c>
      <c r="Q34" s="99">
        <v>5</v>
      </c>
      <c r="R34" s="99">
        <v>6</v>
      </c>
      <c r="S34" s="100">
        <f t="shared" si="0"/>
        <v>0.19999999999999996</v>
      </c>
      <c r="T34" s="100">
        <f t="shared" si="1"/>
        <v>1</v>
      </c>
      <c r="U34" s="99">
        <f t="shared" si="2"/>
        <v>1</v>
      </c>
      <c r="V34" s="99">
        <f t="shared" si="3"/>
        <v>3</v>
      </c>
      <c r="W34" s="93">
        <f>R34/R34</f>
        <v>1</v>
      </c>
    </row>
    <row r="35" spans="2:23" x14ac:dyDescent="0.25">
      <c r="B35" s="94" t="s">
        <v>60</v>
      </c>
      <c r="C35" s="95">
        <v>9</v>
      </c>
      <c r="D35" s="95">
        <v>9</v>
      </c>
      <c r="E35" s="95">
        <v>4</v>
      </c>
      <c r="F35" s="95">
        <v>3</v>
      </c>
      <c r="G35" s="95">
        <v>5</v>
      </c>
      <c r="H35" s="95">
        <v>5</v>
      </c>
      <c r="I35" s="96">
        <f t="shared" si="4"/>
        <v>0</v>
      </c>
      <c r="J35" s="96">
        <f t="shared" si="5"/>
        <v>-0.44444444444444442</v>
      </c>
      <c r="K35" s="95">
        <f t="shared" si="6"/>
        <v>0</v>
      </c>
      <c r="L35" s="95">
        <f t="shared" si="7"/>
        <v>-4</v>
      </c>
      <c r="M35" s="96">
        <f>H35/H34</f>
        <v>1</v>
      </c>
      <c r="N35" s="95">
        <v>3</v>
      </c>
      <c r="O35" s="95">
        <v>4</v>
      </c>
      <c r="P35" s="95">
        <v>5</v>
      </c>
      <c r="Q35" s="95">
        <v>5</v>
      </c>
      <c r="R35" s="95">
        <v>6</v>
      </c>
      <c r="S35" s="96">
        <f t="shared" si="0"/>
        <v>0.19999999999999996</v>
      </c>
      <c r="T35" s="96">
        <f t="shared" si="1"/>
        <v>1</v>
      </c>
      <c r="U35" s="95">
        <f t="shared" si="2"/>
        <v>1</v>
      </c>
      <c r="V35" s="95">
        <f t="shared" si="3"/>
        <v>3</v>
      </c>
      <c r="W35" s="96">
        <f>R35/R34</f>
        <v>1</v>
      </c>
    </row>
    <row r="36" spans="2:23" x14ac:dyDescent="0.25">
      <c r="B36" s="91" t="s">
        <v>50</v>
      </c>
      <c r="C36" s="99">
        <v>15</v>
      </c>
      <c r="D36" s="99">
        <v>15</v>
      </c>
      <c r="E36" s="99">
        <v>6</v>
      </c>
      <c r="F36" s="99">
        <v>7</v>
      </c>
      <c r="G36" s="99">
        <v>11</v>
      </c>
      <c r="H36" s="99">
        <v>12</v>
      </c>
      <c r="I36" s="100">
        <f t="shared" si="4"/>
        <v>9.0909090909090828E-2</v>
      </c>
      <c r="J36" s="100">
        <f t="shared" si="5"/>
        <v>-0.19999999999999996</v>
      </c>
      <c r="K36" s="99">
        <f t="shared" si="6"/>
        <v>1</v>
      </c>
      <c r="L36" s="99">
        <f t="shared" si="7"/>
        <v>-3</v>
      </c>
      <c r="M36" s="100">
        <f>H36/H36</f>
        <v>1</v>
      </c>
      <c r="N36" s="99">
        <v>4</v>
      </c>
      <c r="O36" s="99">
        <v>8</v>
      </c>
      <c r="P36" s="99">
        <v>12</v>
      </c>
      <c r="Q36" s="99">
        <v>12</v>
      </c>
      <c r="R36" s="99">
        <v>12</v>
      </c>
      <c r="S36" s="100">
        <f t="shared" si="0"/>
        <v>0</v>
      </c>
      <c r="T36" s="100">
        <f t="shared" si="1"/>
        <v>2</v>
      </c>
      <c r="U36" s="99">
        <f t="shared" si="2"/>
        <v>0</v>
      </c>
      <c r="V36" s="99">
        <f t="shared" si="3"/>
        <v>8</v>
      </c>
      <c r="W36" s="100">
        <f>R36/R36</f>
        <v>1</v>
      </c>
    </row>
    <row r="37" spans="2:23" x14ac:dyDescent="0.25">
      <c r="B37" s="94" t="s">
        <v>60</v>
      </c>
      <c r="C37" s="95">
        <v>5</v>
      </c>
      <c r="D37" s="95">
        <v>5</v>
      </c>
      <c r="E37" s="95">
        <v>2</v>
      </c>
      <c r="F37" s="95">
        <v>3</v>
      </c>
      <c r="G37" s="95">
        <v>6</v>
      </c>
      <c r="H37" s="95">
        <v>6</v>
      </c>
      <c r="I37" s="96">
        <f t="shared" si="4"/>
        <v>0</v>
      </c>
      <c r="J37" s="96">
        <f t="shared" si="5"/>
        <v>0.19999999999999996</v>
      </c>
      <c r="K37" s="95">
        <f t="shared" si="6"/>
        <v>0</v>
      </c>
      <c r="L37" s="95">
        <f t="shared" si="7"/>
        <v>1</v>
      </c>
      <c r="M37" s="96">
        <f>H37/H36</f>
        <v>0.5</v>
      </c>
      <c r="N37" s="95">
        <v>2</v>
      </c>
      <c r="O37" s="95">
        <v>4</v>
      </c>
      <c r="P37" s="95">
        <v>6</v>
      </c>
      <c r="Q37" s="95">
        <v>6</v>
      </c>
      <c r="R37" s="95">
        <v>6</v>
      </c>
      <c r="S37" s="96">
        <f t="shared" si="0"/>
        <v>0</v>
      </c>
      <c r="T37" s="96">
        <f t="shared" si="1"/>
        <v>2</v>
      </c>
      <c r="U37" s="95">
        <f t="shared" si="2"/>
        <v>0</v>
      </c>
      <c r="V37" s="95">
        <f t="shared" si="3"/>
        <v>4</v>
      </c>
      <c r="W37" s="96">
        <f>R37/R36</f>
        <v>0.5</v>
      </c>
    </row>
    <row r="38" spans="2:23" x14ac:dyDescent="0.25">
      <c r="B38" s="94" t="s">
        <v>63</v>
      </c>
      <c r="C38" s="95">
        <v>10</v>
      </c>
      <c r="D38" s="95">
        <v>10</v>
      </c>
      <c r="E38" s="95">
        <v>3</v>
      </c>
      <c r="F38" s="95">
        <v>3</v>
      </c>
      <c r="G38" s="95">
        <v>5</v>
      </c>
      <c r="H38" s="95">
        <v>6</v>
      </c>
      <c r="I38" s="96">
        <f t="shared" si="4"/>
        <v>0.19999999999999996</v>
      </c>
      <c r="J38" s="96">
        <f t="shared" si="5"/>
        <v>-0.4</v>
      </c>
      <c r="K38" s="95">
        <f t="shared" si="6"/>
        <v>1</v>
      </c>
      <c r="L38" s="95">
        <f t="shared" si="7"/>
        <v>-4</v>
      </c>
      <c r="M38" s="96">
        <f>H38/H36</f>
        <v>0.5</v>
      </c>
      <c r="N38" s="95">
        <v>2</v>
      </c>
      <c r="O38" s="95">
        <v>4</v>
      </c>
      <c r="P38" s="95">
        <v>6</v>
      </c>
      <c r="Q38" s="95">
        <v>6</v>
      </c>
      <c r="R38" s="95">
        <v>6</v>
      </c>
      <c r="S38" s="96">
        <f t="shared" si="0"/>
        <v>0</v>
      </c>
      <c r="T38" s="96">
        <f t="shared" si="1"/>
        <v>2</v>
      </c>
      <c r="U38" s="95">
        <f t="shared" si="2"/>
        <v>0</v>
      </c>
      <c r="V38" s="95">
        <f t="shared" si="3"/>
        <v>4</v>
      </c>
      <c r="W38" s="96">
        <f>R38/R36</f>
        <v>0.5</v>
      </c>
    </row>
    <row r="39" spans="2:23" x14ac:dyDescent="0.25">
      <c r="B39" s="91" t="s">
        <v>51</v>
      </c>
      <c r="C39" s="99">
        <v>24</v>
      </c>
      <c r="D39" s="99">
        <v>23</v>
      </c>
      <c r="E39" s="99">
        <v>11</v>
      </c>
      <c r="F39" s="99">
        <v>12</v>
      </c>
      <c r="G39" s="99">
        <v>17</v>
      </c>
      <c r="H39" s="99">
        <v>19</v>
      </c>
      <c r="I39" s="100">
        <f t="shared" si="4"/>
        <v>0.11764705882352944</v>
      </c>
      <c r="J39" s="100">
        <f t="shared" si="5"/>
        <v>-0.17391304347826086</v>
      </c>
      <c r="K39" s="99">
        <f t="shared" si="6"/>
        <v>2</v>
      </c>
      <c r="L39" s="99">
        <f t="shared" si="7"/>
        <v>-4</v>
      </c>
      <c r="M39" s="93">
        <f>H39/H39</f>
        <v>1</v>
      </c>
      <c r="N39" s="99">
        <v>10</v>
      </c>
      <c r="O39" s="99">
        <v>14</v>
      </c>
      <c r="P39" s="99">
        <v>18</v>
      </c>
      <c r="Q39" s="99">
        <v>19</v>
      </c>
      <c r="R39" s="99">
        <v>19</v>
      </c>
      <c r="S39" s="100">
        <f t="shared" si="0"/>
        <v>0</v>
      </c>
      <c r="T39" s="100">
        <f t="shared" si="1"/>
        <v>0.89999999999999991</v>
      </c>
      <c r="U39" s="99">
        <f t="shared" si="2"/>
        <v>0</v>
      </c>
      <c r="V39" s="99">
        <f t="shared" si="3"/>
        <v>9</v>
      </c>
      <c r="W39" s="93">
        <f>R39/R39</f>
        <v>1</v>
      </c>
    </row>
    <row r="40" spans="2:23" x14ac:dyDescent="0.25">
      <c r="B40" s="94" t="s">
        <v>60</v>
      </c>
      <c r="C40" s="95">
        <v>24</v>
      </c>
      <c r="D40" s="95">
        <v>23</v>
      </c>
      <c r="E40" s="95">
        <v>11</v>
      </c>
      <c r="F40" s="95">
        <v>12</v>
      </c>
      <c r="G40" s="95">
        <v>17</v>
      </c>
      <c r="H40" s="95">
        <v>19</v>
      </c>
      <c r="I40" s="96">
        <f t="shared" si="4"/>
        <v>0.11764705882352944</v>
      </c>
      <c r="J40" s="96">
        <f t="shared" si="5"/>
        <v>-0.17391304347826086</v>
      </c>
      <c r="K40" s="95">
        <f t="shared" si="6"/>
        <v>2</v>
      </c>
      <c r="L40" s="95">
        <f t="shared" si="7"/>
        <v>-4</v>
      </c>
      <c r="M40" s="96">
        <f>H40/H39</f>
        <v>1</v>
      </c>
      <c r="N40" s="95">
        <v>10</v>
      </c>
      <c r="O40" s="95">
        <v>14</v>
      </c>
      <c r="P40" s="95">
        <v>18</v>
      </c>
      <c r="Q40" s="95">
        <v>19</v>
      </c>
      <c r="R40" s="95">
        <v>19</v>
      </c>
      <c r="S40" s="96">
        <f t="shared" si="0"/>
        <v>0</v>
      </c>
      <c r="T40" s="96">
        <f t="shared" si="1"/>
        <v>0.89999999999999991</v>
      </c>
      <c r="U40" s="95">
        <f t="shared" si="2"/>
        <v>0</v>
      </c>
      <c r="V40" s="95">
        <f t="shared" si="3"/>
        <v>9</v>
      </c>
      <c r="W40" s="96">
        <f>R40/R39</f>
        <v>1</v>
      </c>
    </row>
    <row r="41" spans="2:23" x14ac:dyDescent="0.25">
      <c r="B41" s="97" t="s">
        <v>61</v>
      </c>
      <c r="C41" s="52">
        <v>5</v>
      </c>
      <c r="D41" s="52">
        <v>5</v>
      </c>
      <c r="E41" s="52">
        <v>4</v>
      </c>
      <c r="F41" s="52">
        <v>7</v>
      </c>
      <c r="G41" s="52">
        <v>7</v>
      </c>
      <c r="H41" s="52">
        <v>7</v>
      </c>
      <c r="I41" s="98">
        <f t="shared" si="4"/>
        <v>0</v>
      </c>
      <c r="J41" s="98">
        <f t="shared" si="5"/>
        <v>0.39999999999999991</v>
      </c>
      <c r="K41" s="52">
        <f t="shared" si="6"/>
        <v>0</v>
      </c>
      <c r="L41" s="52">
        <f t="shared" si="7"/>
        <v>2</v>
      </c>
      <c r="M41" s="98">
        <f>H41/H39</f>
        <v>0.36842105263157893</v>
      </c>
      <c r="N41" s="52">
        <v>5</v>
      </c>
      <c r="O41" s="52">
        <v>7</v>
      </c>
      <c r="P41" s="52">
        <v>7</v>
      </c>
      <c r="Q41" s="52">
        <v>7</v>
      </c>
      <c r="R41" s="52">
        <v>7</v>
      </c>
      <c r="S41" s="98">
        <f t="shared" si="0"/>
        <v>0</v>
      </c>
      <c r="T41" s="98">
        <f t="shared" si="1"/>
        <v>0.39999999999999991</v>
      </c>
      <c r="U41" s="52">
        <f t="shared" si="2"/>
        <v>0</v>
      </c>
      <c r="V41" s="52">
        <f t="shared" si="3"/>
        <v>2</v>
      </c>
      <c r="W41" s="98">
        <f>R41/R39</f>
        <v>0.36842105263157893</v>
      </c>
    </row>
    <row r="42" spans="2:23" x14ac:dyDescent="0.25">
      <c r="B42" s="97" t="s">
        <v>62</v>
      </c>
      <c r="C42" s="52">
        <v>19</v>
      </c>
      <c r="D42" s="52">
        <v>18</v>
      </c>
      <c r="E42" s="52">
        <v>7</v>
      </c>
      <c r="F42" s="52">
        <v>6</v>
      </c>
      <c r="G42" s="52">
        <v>10</v>
      </c>
      <c r="H42" s="52">
        <v>12</v>
      </c>
      <c r="I42" s="98">
        <f t="shared" si="4"/>
        <v>0.19999999999999996</v>
      </c>
      <c r="J42" s="98">
        <f t="shared" si="5"/>
        <v>-0.33333333333333337</v>
      </c>
      <c r="K42" s="52">
        <f t="shared" si="6"/>
        <v>2</v>
      </c>
      <c r="L42" s="52">
        <f t="shared" si="7"/>
        <v>-6</v>
      </c>
      <c r="M42" s="98">
        <f>H42/H39</f>
        <v>0.63157894736842102</v>
      </c>
      <c r="N42" s="52">
        <v>5</v>
      </c>
      <c r="O42" s="52">
        <v>7</v>
      </c>
      <c r="P42" s="52">
        <v>11</v>
      </c>
      <c r="Q42" s="52">
        <v>12</v>
      </c>
      <c r="R42" s="52">
        <v>12</v>
      </c>
      <c r="S42" s="98">
        <f t="shared" si="0"/>
        <v>0</v>
      </c>
      <c r="T42" s="98">
        <f t="shared" si="1"/>
        <v>1.4</v>
      </c>
      <c r="U42" s="52">
        <f t="shared" si="2"/>
        <v>0</v>
      </c>
      <c r="V42" s="52">
        <f t="shared" si="3"/>
        <v>7</v>
      </c>
      <c r="W42" s="98">
        <f>R42/R39</f>
        <v>0.63157894736842102</v>
      </c>
    </row>
    <row r="43" spans="2:23" x14ac:dyDescent="0.25">
      <c r="B43" s="91" t="s">
        <v>52</v>
      </c>
      <c r="C43" s="99">
        <v>19</v>
      </c>
      <c r="D43" s="99">
        <v>19</v>
      </c>
      <c r="E43" s="99">
        <v>9</v>
      </c>
      <c r="F43" s="99">
        <v>11</v>
      </c>
      <c r="G43" s="99">
        <v>14</v>
      </c>
      <c r="H43" s="99">
        <v>14</v>
      </c>
      <c r="I43" s="100">
        <f t="shared" si="4"/>
        <v>0</v>
      </c>
      <c r="J43" s="100">
        <f t="shared" si="5"/>
        <v>-0.26315789473684215</v>
      </c>
      <c r="K43" s="99">
        <f t="shared" si="6"/>
        <v>0</v>
      </c>
      <c r="L43" s="99">
        <f t="shared" si="7"/>
        <v>-5</v>
      </c>
      <c r="M43" s="93">
        <f>H43/H43</f>
        <v>1</v>
      </c>
      <c r="N43" s="99">
        <v>8</v>
      </c>
      <c r="O43" s="99">
        <v>13</v>
      </c>
      <c r="P43" s="99">
        <v>14</v>
      </c>
      <c r="Q43" s="99">
        <v>14</v>
      </c>
      <c r="R43" s="99">
        <v>14</v>
      </c>
      <c r="S43" s="100">
        <f t="shared" si="0"/>
        <v>0</v>
      </c>
      <c r="T43" s="100">
        <f t="shared" si="1"/>
        <v>0.75</v>
      </c>
      <c r="U43" s="99">
        <f t="shared" si="2"/>
        <v>0</v>
      </c>
      <c r="V43" s="99">
        <f t="shared" si="3"/>
        <v>6</v>
      </c>
      <c r="W43" s="93">
        <f>R43/R43</f>
        <v>1</v>
      </c>
    </row>
    <row r="44" spans="2:23" x14ac:dyDescent="0.25">
      <c r="B44" s="94" t="s">
        <v>60</v>
      </c>
      <c r="C44" s="95">
        <v>6</v>
      </c>
      <c r="D44" s="95">
        <v>7</v>
      </c>
      <c r="E44" s="95">
        <v>4</v>
      </c>
      <c r="F44" s="95">
        <v>5</v>
      </c>
      <c r="G44" s="95">
        <v>8</v>
      </c>
      <c r="H44" s="95">
        <v>8</v>
      </c>
      <c r="I44" s="96">
        <f t="shared" si="4"/>
        <v>0</v>
      </c>
      <c r="J44" s="96">
        <f t="shared" si="5"/>
        <v>0.14285714285714279</v>
      </c>
      <c r="K44" s="95">
        <f t="shared" si="6"/>
        <v>0</v>
      </c>
      <c r="L44" s="95">
        <f t="shared" si="7"/>
        <v>1</v>
      </c>
      <c r="M44" s="96">
        <f>H44/H43</f>
        <v>0.5714285714285714</v>
      </c>
      <c r="N44" s="95">
        <v>4</v>
      </c>
      <c r="O44" s="95">
        <v>7</v>
      </c>
      <c r="P44" s="95">
        <v>8</v>
      </c>
      <c r="Q44" s="95">
        <v>8</v>
      </c>
      <c r="R44" s="95">
        <v>8</v>
      </c>
      <c r="S44" s="96">
        <f t="shared" si="0"/>
        <v>0</v>
      </c>
      <c r="T44" s="96">
        <f t="shared" si="1"/>
        <v>1</v>
      </c>
      <c r="U44" s="95">
        <f t="shared" si="2"/>
        <v>0</v>
      </c>
      <c r="V44" s="95">
        <f t="shared" si="3"/>
        <v>4</v>
      </c>
      <c r="W44" s="96">
        <f>R44/R43</f>
        <v>0.5714285714285714</v>
      </c>
    </row>
    <row r="45" spans="2:23" x14ac:dyDescent="0.25">
      <c r="B45" s="97" t="s">
        <v>61</v>
      </c>
      <c r="C45" s="52">
        <v>0</v>
      </c>
      <c r="D45" s="52">
        <v>5</v>
      </c>
      <c r="E45" s="52">
        <v>0</v>
      </c>
      <c r="F45" s="52">
        <v>4</v>
      </c>
      <c r="G45" s="52">
        <v>6</v>
      </c>
      <c r="H45" s="52">
        <v>6</v>
      </c>
      <c r="I45" s="98">
        <f t="shared" si="4"/>
        <v>0</v>
      </c>
      <c r="J45" s="98">
        <f t="shared" si="5"/>
        <v>0.19999999999999996</v>
      </c>
      <c r="K45" s="52">
        <f t="shared" si="6"/>
        <v>0</v>
      </c>
      <c r="L45" s="52">
        <f t="shared" si="7"/>
        <v>1</v>
      </c>
      <c r="M45" s="98">
        <f>H45/H43</f>
        <v>0.42857142857142855</v>
      </c>
      <c r="N45" s="52">
        <v>0</v>
      </c>
      <c r="O45" s="52">
        <v>5</v>
      </c>
      <c r="P45" s="52">
        <v>6</v>
      </c>
      <c r="Q45" s="52">
        <v>6</v>
      </c>
      <c r="R45" s="52">
        <v>6</v>
      </c>
      <c r="S45" s="98">
        <f t="shared" si="0"/>
        <v>0</v>
      </c>
      <c r="T45" s="98" t="str">
        <f t="shared" si="1"/>
        <v>-</v>
      </c>
      <c r="U45" s="52">
        <f t="shared" si="2"/>
        <v>0</v>
      </c>
      <c r="V45" s="52">
        <f t="shared" si="3"/>
        <v>6</v>
      </c>
      <c r="W45" s="98">
        <f>R45/R43</f>
        <v>0.42857142857142855</v>
      </c>
    </row>
    <row r="46" spans="2:23" x14ac:dyDescent="0.25">
      <c r="B46" s="97" t="s">
        <v>62</v>
      </c>
      <c r="C46" s="52">
        <v>0</v>
      </c>
      <c r="D46" s="52">
        <v>2</v>
      </c>
      <c r="E46" s="52">
        <v>0</v>
      </c>
      <c r="F46" s="52">
        <v>2</v>
      </c>
      <c r="G46" s="52">
        <v>2</v>
      </c>
      <c r="H46" s="52">
        <v>2</v>
      </c>
      <c r="I46" s="98">
        <f t="shared" si="4"/>
        <v>0</v>
      </c>
      <c r="J46" s="98">
        <f t="shared" si="5"/>
        <v>0</v>
      </c>
      <c r="K46" s="52">
        <f t="shared" si="6"/>
        <v>0</v>
      </c>
      <c r="L46" s="52">
        <f t="shared" si="7"/>
        <v>0</v>
      </c>
      <c r="M46" s="98">
        <f>H46/H43</f>
        <v>0.14285714285714285</v>
      </c>
      <c r="N46" s="52">
        <v>0</v>
      </c>
      <c r="O46" s="52">
        <v>2</v>
      </c>
      <c r="P46" s="52">
        <v>2</v>
      </c>
      <c r="Q46" s="52">
        <v>2</v>
      </c>
      <c r="R46" s="52">
        <v>2</v>
      </c>
      <c r="S46" s="98">
        <f t="shared" si="0"/>
        <v>0</v>
      </c>
      <c r="T46" s="98" t="str">
        <f t="shared" si="1"/>
        <v>-</v>
      </c>
      <c r="U46" s="52">
        <f t="shared" si="2"/>
        <v>0</v>
      </c>
      <c r="V46" s="52">
        <f t="shared" si="3"/>
        <v>2</v>
      </c>
      <c r="W46" s="98">
        <f>R46/R43</f>
        <v>0.14285714285714285</v>
      </c>
    </row>
    <row r="47" spans="2:23" x14ac:dyDescent="0.25">
      <c r="B47" s="94" t="s">
        <v>63</v>
      </c>
      <c r="C47" s="95">
        <v>13</v>
      </c>
      <c r="D47" s="95">
        <v>12</v>
      </c>
      <c r="E47" s="95">
        <v>5</v>
      </c>
      <c r="F47" s="95">
        <v>6</v>
      </c>
      <c r="G47" s="95">
        <v>6</v>
      </c>
      <c r="H47" s="95">
        <v>6</v>
      </c>
      <c r="I47" s="96">
        <f t="shared" si="4"/>
        <v>0</v>
      </c>
      <c r="J47" s="96">
        <f t="shared" si="5"/>
        <v>-0.5</v>
      </c>
      <c r="K47" s="95">
        <f t="shared" si="6"/>
        <v>0</v>
      </c>
      <c r="L47" s="95">
        <f t="shared" si="7"/>
        <v>-6</v>
      </c>
      <c r="M47" s="96">
        <f>H47/H43</f>
        <v>0.42857142857142855</v>
      </c>
      <c r="N47" s="95">
        <v>4</v>
      </c>
      <c r="O47" s="95">
        <v>6</v>
      </c>
      <c r="P47" s="95">
        <v>6</v>
      </c>
      <c r="Q47" s="95">
        <v>6</v>
      </c>
      <c r="R47" s="95">
        <v>6</v>
      </c>
      <c r="S47" s="96">
        <f t="shared" si="0"/>
        <v>0</v>
      </c>
      <c r="T47" s="96">
        <f t="shared" si="1"/>
        <v>0.5</v>
      </c>
      <c r="U47" s="95">
        <f t="shared" si="2"/>
        <v>0</v>
      </c>
      <c r="V47" s="95">
        <f t="shared" si="3"/>
        <v>2</v>
      </c>
      <c r="W47" s="96">
        <f>R47/R43</f>
        <v>0.42857142857142855</v>
      </c>
    </row>
    <row r="48" spans="2:23" x14ac:dyDescent="0.25">
      <c r="B48" s="91" t="s">
        <v>53</v>
      </c>
      <c r="C48" s="99">
        <v>21</v>
      </c>
      <c r="D48" s="99">
        <v>22</v>
      </c>
      <c r="E48" s="99">
        <v>11</v>
      </c>
      <c r="F48" s="99">
        <v>13</v>
      </c>
      <c r="G48" s="99">
        <v>16</v>
      </c>
      <c r="H48" s="99">
        <v>16</v>
      </c>
      <c r="I48" s="100">
        <f t="shared" si="4"/>
        <v>0</v>
      </c>
      <c r="J48" s="100">
        <f t="shared" si="5"/>
        <v>-0.27272727272727271</v>
      </c>
      <c r="K48" s="99">
        <f t="shared" si="6"/>
        <v>0</v>
      </c>
      <c r="L48" s="99">
        <f t="shared" si="7"/>
        <v>-6</v>
      </c>
      <c r="M48" s="93">
        <f>H48/H48</f>
        <v>1</v>
      </c>
      <c r="N48" s="99">
        <v>10</v>
      </c>
      <c r="O48" s="99">
        <v>13</v>
      </c>
      <c r="P48" s="99">
        <v>16</v>
      </c>
      <c r="Q48" s="99">
        <v>16</v>
      </c>
      <c r="R48" s="99">
        <v>19</v>
      </c>
      <c r="S48" s="100">
        <f t="shared" si="0"/>
        <v>0.1875</v>
      </c>
      <c r="T48" s="100">
        <f t="shared" si="1"/>
        <v>0.89999999999999991</v>
      </c>
      <c r="U48" s="99">
        <f t="shared" si="2"/>
        <v>3</v>
      </c>
      <c r="V48" s="99">
        <f t="shared" si="3"/>
        <v>9</v>
      </c>
      <c r="W48" s="93">
        <f>R48/R48</f>
        <v>1</v>
      </c>
    </row>
    <row r="49" spans="2:23" x14ac:dyDescent="0.25">
      <c r="B49" s="94" t="s">
        <v>60</v>
      </c>
      <c r="C49" s="95">
        <v>17</v>
      </c>
      <c r="D49" s="95">
        <v>18</v>
      </c>
      <c r="E49" s="95">
        <v>9</v>
      </c>
      <c r="F49" s="95">
        <v>12</v>
      </c>
      <c r="G49" s="95">
        <v>14</v>
      </c>
      <c r="H49" s="95">
        <v>13</v>
      </c>
      <c r="I49" s="96">
        <f t="shared" si="4"/>
        <v>-7.1428571428571397E-2</v>
      </c>
      <c r="J49" s="96">
        <f t="shared" si="5"/>
        <v>-0.27777777777777779</v>
      </c>
      <c r="K49" s="95">
        <f t="shared" si="6"/>
        <v>-1</v>
      </c>
      <c r="L49" s="95">
        <f t="shared" si="7"/>
        <v>-5</v>
      </c>
      <c r="M49" s="96">
        <f>H49/H48</f>
        <v>0.8125</v>
      </c>
      <c r="N49" s="95">
        <v>9</v>
      </c>
      <c r="O49" s="95">
        <v>12</v>
      </c>
      <c r="P49" s="95">
        <v>14</v>
      </c>
      <c r="Q49" s="95">
        <v>13</v>
      </c>
      <c r="R49" s="95">
        <v>16</v>
      </c>
      <c r="S49" s="96">
        <f t="shared" si="0"/>
        <v>0.23076923076923084</v>
      </c>
      <c r="T49" s="96">
        <f t="shared" si="1"/>
        <v>0.77777777777777768</v>
      </c>
      <c r="U49" s="95">
        <f t="shared" si="2"/>
        <v>3</v>
      </c>
      <c r="V49" s="95">
        <f t="shared" si="3"/>
        <v>7</v>
      </c>
      <c r="W49" s="96">
        <f>R49/R48</f>
        <v>0.84210526315789469</v>
      </c>
    </row>
    <row r="50" spans="2:23" x14ac:dyDescent="0.25">
      <c r="B50" s="97" t="s">
        <v>61</v>
      </c>
      <c r="C50" s="52">
        <v>8</v>
      </c>
      <c r="D50" s="52">
        <v>9</v>
      </c>
      <c r="E50" s="52">
        <v>5</v>
      </c>
      <c r="F50" s="52">
        <v>8</v>
      </c>
      <c r="G50" s="52">
        <v>8</v>
      </c>
      <c r="H50" s="52">
        <v>8</v>
      </c>
      <c r="I50" s="98">
        <f t="shared" si="4"/>
        <v>0</v>
      </c>
      <c r="J50" s="98">
        <f t="shared" si="5"/>
        <v>-0.11111111111111116</v>
      </c>
      <c r="K50" s="52">
        <f t="shared" si="6"/>
        <v>0</v>
      </c>
      <c r="L50" s="52">
        <f t="shared" si="7"/>
        <v>-1</v>
      </c>
      <c r="M50" s="98">
        <f>H50/H48</f>
        <v>0.5</v>
      </c>
      <c r="N50" s="52">
        <v>5</v>
      </c>
      <c r="O50" s="52">
        <v>8</v>
      </c>
      <c r="P50" s="52">
        <v>8</v>
      </c>
      <c r="Q50" s="52">
        <v>8</v>
      </c>
      <c r="R50" s="52">
        <v>8</v>
      </c>
      <c r="S50" s="98">
        <f t="shared" si="0"/>
        <v>0</v>
      </c>
      <c r="T50" s="98">
        <f t="shared" si="1"/>
        <v>0.60000000000000009</v>
      </c>
      <c r="U50" s="52">
        <f t="shared" si="2"/>
        <v>0</v>
      </c>
      <c r="V50" s="52">
        <f t="shared" si="3"/>
        <v>3</v>
      </c>
      <c r="W50" s="98">
        <f>R50/R48</f>
        <v>0.42105263157894735</v>
      </c>
    </row>
    <row r="51" spans="2:23" x14ac:dyDescent="0.25">
      <c r="B51" s="97" t="s">
        <v>62</v>
      </c>
      <c r="C51" s="52">
        <v>9</v>
      </c>
      <c r="D51" s="52">
        <v>9</v>
      </c>
      <c r="E51" s="52">
        <v>4</v>
      </c>
      <c r="F51" s="52">
        <v>4</v>
      </c>
      <c r="G51" s="52">
        <v>6</v>
      </c>
      <c r="H51" s="52">
        <v>5</v>
      </c>
      <c r="I51" s="98">
        <f t="shared" si="4"/>
        <v>-0.16666666666666663</v>
      </c>
      <c r="J51" s="98">
        <f t="shared" si="5"/>
        <v>-0.44444444444444442</v>
      </c>
      <c r="K51" s="52">
        <f t="shared" si="6"/>
        <v>-1</v>
      </c>
      <c r="L51" s="52">
        <f t="shared" si="7"/>
        <v>-4</v>
      </c>
      <c r="M51" s="98">
        <f>H51/H48</f>
        <v>0.3125</v>
      </c>
      <c r="N51" s="52">
        <v>4</v>
      </c>
      <c r="O51" s="52">
        <v>4</v>
      </c>
      <c r="P51" s="52">
        <v>6</v>
      </c>
      <c r="Q51" s="52">
        <v>5</v>
      </c>
      <c r="R51" s="52">
        <v>8</v>
      </c>
      <c r="S51" s="98">
        <f t="shared" si="0"/>
        <v>0.60000000000000009</v>
      </c>
      <c r="T51" s="98">
        <f t="shared" si="1"/>
        <v>1</v>
      </c>
      <c r="U51" s="52">
        <f t="shared" si="2"/>
        <v>3</v>
      </c>
      <c r="V51" s="52">
        <f t="shared" si="3"/>
        <v>4</v>
      </c>
      <c r="W51" s="98">
        <f>R51/R48</f>
        <v>0.42105263157894735</v>
      </c>
    </row>
    <row r="52" spans="2:23" x14ac:dyDescent="0.25">
      <c r="B52" s="94" t="s">
        <v>63</v>
      </c>
      <c r="C52" s="95">
        <v>5</v>
      </c>
      <c r="D52" s="95">
        <v>5</v>
      </c>
      <c r="E52" s="95">
        <v>2</v>
      </c>
      <c r="F52" s="95">
        <v>2</v>
      </c>
      <c r="G52" s="95">
        <v>3</v>
      </c>
      <c r="H52" s="95">
        <v>4</v>
      </c>
      <c r="I52" s="96">
        <f t="shared" si="4"/>
        <v>0.33333333333333326</v>
      </c>
      <c r="J52" s="96">
        <f t="shared" si="5"/>
        <v>-0.19999999999999996</v>
      </c>
      <c r="K52" s="95">
        <f t="shared" si="6"/>
        <v>1</v>
      </c>
      <c r="L52" s="95">
        <f t="shared" si="7"/>
        <v>-1</v>
      </c>
      <c r="M52" s="96">
        <f>H52/H48</f>
        <v>0.25</v>
      </c>
      <c r="N52" s="95">
        <v>2</v>
      </c>
      <c r="O52" s="95">
        <v>2</v>
      </c>
      <c r="P52" s="95">
        <v>3</v>
      </c>
      <c r="Q52" s="95">
        <v>4</v>
      </c>
      <c r="R52" s="95">
        <v>4</v>
      </c>
      <c r="S52" s="96">
        <f t="shared" si="0"/>
        <v>0</v>
      </c>
      <c r="T52" s="96">
        <f t="shared" si="1"/>
        <v>1</v>
      </c>
      <c r="U52" s="95">
        <f t="shared" si="2"/>
        <v>0</v>
      </c>
      <c r="V52" s="95">
        <f t="shared" si="3"/>
        <v>2</v>
      </c>
      <c r="W52" s="96">
        <f>R52/R48</f>
        <v>0.21052631578947367</v>
      </c>
    </row>
    <row r="53" spans="2:23" ht="4.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A5E0C6-7D47-4913-B57F-40841D9EAB07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8AE56C-77CC-4EBC-829F-61D8DEE619DF}">
  <sheetPr>
    <tabColor theme="7" tint="0.79998168889431442"/>
  </sheetPr>
  <dimension ref="A4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7" t="s">
        <v>230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89" t="s">
        <v>68</v>
      </c>
      <c r="D6" s="290"/>
      <c r="E6" s="290"/>
      <c r="F6" s="290"/>
      <c r="G6" s="290"/>
      <c r="H6" s="290"/>
      <c r="I6" s="290"/>
      <c r="J6" s="290"/>
      <c r="K6" s="290"/>
      <c r="L6" s="290"/>
      <c r="M6" s="290"/>
      <c r="N6" s="290"/>
      <c r="O6" s="291"/>
    </row>
    <row r="7" spans="1:16" ht="22.5" thickTop="1" thickBot="1" x14ac:dyDescent="0.3">
      <c r="B7" s="109"/>
      <c r="C7" s="292">
        <f>2019</f>
        <v>2019</v>
      </c>
      <c r="D7" s="293"/>
      <c r="E7" s="294">
        <v>2020</v>
      </c>
      <c r="F7" s="293"/>
      <c r="G7" s="294">
        <v>2021</v>
      </c>
      <c r="H7" s="293"/>
      <c r="I7" s="294">
        <v>2022</v>
      </c>
      <c r="J7" s="293"/>
      <c r="K7" s="294">
        <v>2023</v>
      </c>
      <c r="L7" s="293"/>
      <c r="M7" s="294">
        <v>2024</v>
      </c>
      <c r="N7" s="295"/>
      <c r="O7" s="296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">
        <v>267</v>
      </c>
      <c r="O8" s="112" t="s">
        <v>268</v>
      </c>
    </row>
    <row r="9" spans="1:16" x14ac:dyDescent="0.25">
      <c r="A9" s="1" t="s">
        <v>70</v>
      </c>
      <c r="B9" s="114" t="s">
        <v>71</v>
      </c>
      <c r="C9" s="115">
        <v>9792</v>
      </c>
      <c r="D9" s="116">
        <v>5.8022690437601332E-2</v>
      </c>
      <c r="E9" s="115">
        <v>9813</v>
      </c>
      <c r="F9" s="116">
        <f t="shared" ref="F9:N21" si="0">IFERROR(E9/C9-1,"-")</f>
        <v>2.1446078431373028E-3</v>
      </c>
      <c r="G9" s="115">
        <v>1197</v>
      </c>
      <c r="H9" s="116">
        <f>IFERROR(G9/E9-1,"-")</f>
        <v>-0.87801895444818101</v>
      </c>
      <c r="I9" s="115">
        <v>9896</v>
      </c>
      <c r="J9" s="116">
        <f t="shared" si="0"/>
        <v>7.2673350041771094</v>
      </c>
      <c r="K9" s="115">
        <v>17947</v>
      </c>
      <c r="L9" s="116">
        <f t="shared" si="0"/>
        <v>0.81356103476151986</v>
      </c>
      <c r="M9" s="115">
        <v>15841</v>
      </c>
      <c r="N9" s="116">
        <v>-0.11734551735666132</v>
      </c>
      <c r="O9" s="116">
        <v>0.61774918300653603</v>
      </c>
    </row>
    <row r="10" spans="1:16" x14ac:dyDescent="0.25">
      <c r="A10" s="1" t="s">
        <v>72</v>
      </c>
      <c r="B10" s="114" t="s">
        <v>73</v>
      </c>
      <c r="C10" s="115">
        <v>10626</v>
      </c>
      <c r="D10" s="116">
        <v>4.023494860499266E-2</v>
      </c>
      <c r="E10" s="115">
        <v>11683</v>
      </c>
      <c r="F10" s="116">
        <f t="shared" si="0"/>
        <v>9.9472990777338621E-2</v>
      </c>
      <c r="G10" s="115">
        <v>1554</v>
      </c>
      <c r="H10" s="116">
        <f t="shared" si="0"/>
        <v>-0.8669862192929898</v>
      </c>
      <c r="I10" s="115">
        <v>10397</v>
      </c>
      <c r="J10" s="116">
        <f t="shared" si="0"/>
        <v>5.6904761904761907</v>
      </c>
      <c r="K10" s="115">
        <v>18389</v>
      </c>
      <c r="L10" s="116">
        <f t="shared" si="0"/>
        <v>0.76868327402135228</v>
      </c>
      <c r="M10" s="115">
        <v>24407</v>
      </c>
      <c r="N10" s="116">
        <v>0.32726086247213004</v>
      </c>
      <c r="O10" s="116">
        <v>1.2969132316958403</v>
      </c>
    </row>
    <row r="11" spans="1:16" x14ac:dyDescent="0.25">
      <c r="A11" s="1" t="s">
        <v>74</v>
      </c>
      <c r="B11" s="114" t="s">
        <v>75</v>
      </c>
      <c r="C11" s="115">
        <v>10617</v>
      </c>
      <c r="D11" s="116">
        <v>-0.20088815294294748</v>
      </c>
      <c r="E11" s="115">
        <v>2577</v>
      </c>
      <c r="F11" s="116">
        <f t="shared" si="0"/>
        <v>-0.7572760666855044</v>
      </c>
      <c r="G11" s="115">
        <v>2990</v>
      </c>
      <c r="H11" s="116">
        <f t="shared" si="0"/>
        <v>0.16026387272021725</v>
      </c>
      <c r="I11" s="115">
        <v>10842</v>
      </c>
      <c r="J11" s="116">
        <f t="shared" si="0"/>
        <v>2.6260869565217391</v>
      </c>
      <c r="K11" s="115">
        <v>16137</v>
      </c>
      <c r="L11" s="116">
        <f t="shared" si="0"/>
        <v>0.48837852794687331</v>
      </c>
      <c r="M11" s="115">
        <v>20474</v>
      </c>
      <c r="N11" s="116">
        <v>0.2687612319514161</v>
      </c>
      <c r="O11" s="116">
        <v>0.92841669021380802</v>
      </c>
    </row>
    <row r="12" spans="1:16" x14ac:dyDescent="0.25">
      <c r="A12" s="1" t="s">
        <v>76</v>
      </c>
      <c r="B12" s="114" t="s">
        <v>77</v>
      </c>
      <c r="C12" s="115">
        <v>11067</v>
      </c>
      <c r="D12" s="116">
        <v>-0.12727702862550272</v>
      </c>
      <c r="E12" s="115">
        <v>0</v>
      </c>
      <c r="F12" s="116">
        <f t="shared" si="0"/>
        <v>-1</v>
      </c>
      <c r="G12" s="115">
        <v>3629</v>
      </c>
      <c r="H12" s="116" t="str">
        <f t="shared" si="0"/>
        <v>-</v>
      </c>
      <c r="I12" s="115">
        <v>13123</v>
      </c>
      <c r="J12" s="116">
        <f t="shared" si="0"/>
        <v>2.6161476990906585</v>
      </c>
      <c r="K12" s="115">
        <v>11699</v>
      </c>
      <c r="L12" s="116">
        <f t="shared" si="0"/>
        <v>-0.10851177322258632</v>
      </c>
      <c r="M12" s="115">
        <v>17811</v>
      </c>
      <c r="N12" s="116">
        <v>0.52243781519788013</v>
      </c>
      <c r="O12" s="116">
        <v>0.60937923556519391</v>
      </c>
    </row>
    <row r="13" spans="1:16" x14ac:dyDescent="0.25">
      <c r="A13" s="1" t="s">
        <v>78</v>
      </c>
      <c r="B13" s="114" t="s">
        <v>79</v>
      </c>
      <c r="C13" s="115">
        <v>10686</v>
      </c>
      <c r="D13" s="116">
        <v>-6.9001568217459508E-2</v>
      </c>
      <c r="E13" s="115">
        <v>0</v>
      </c>
      <c r="F13" s="116">
        <f t="shared" si="0"/>
        <v>-1</v>
      </c>
      <c r="G13" s="115">
        <v>4327</v>
      </c>
      <c r="H13" s="116" t="str">
        <f t="shared" si="0"/>
        <v>-</v>
      </c>
      <c r="I13" s="115">
        <v>12688</v>
      </c>
      <c r="J13" s="116">
        <f t="shared" si="0"/>
        <v>1.9322856482551423</v>
      </c>
      <c r="K13" s="115">
        <v>7550</v>
      </c>
      <c r="L13" s="116">
        <f t="shared" si="0"/>
        <v>-0.40494955863808324</v>
      </c>
      <c r="M13" s="115">
        <v>22267</v>
      </c>
      <c r="N13" s="116">
        <v>1.9492715231788078</v>
      </c>
      <c r="O13" s="116">
        <v>1.0837544450683136</v>
      </c>
    </row>
    <row r="14" spans="1:16" x14ac:dyDescent="0.25">
      <c r="A14" s="1" t="s">
        <v>80</v>
      </c>
      <c r="B14" s="114" t="s">
        <v>81</v>
      </c>
      <c r="C14" s="115">
        <v>11404</v>
      </c>
      <c r="D14" s="116">
        <v>3.0785469258509668E-3</v>
      </c>
      <c r="E14" s="115">
        <v>0</v>
      </c>
      <c r="F14" s="116">
        <f t="shared" si="0"/>
        <v>-1</v>
      </c>
      <c r="G14" s="115">
        <v>3302</v>
      </c>
      <c r="H14" s="116" t="str">
        <f t="shared" si="0"/>
        <v>-</v>
      </c>
      <c r="I14" s="115">
        <v>10420</v>
      </c>
      <c r="J14" s="116">
        <f t="shared" si="0"/>
        <v>2.1556632344033919</v>
      </c>
      <c r="K14" s="115">
        <v>14934</v>
      </c>
      <c r="L14" s="116">
        <f t="shared" si="0"/>
        <v>0.43320537428023043</v>
      </c>
      <c r="M14" s="115">
        <v>16055</v>
      </c>
      <c r="N14" s="116">
        <v>7.5063613231552084E-2</v>
      </c>
      <c r="O14" s="116">
        <v>0.4078393546124166</v>
      </c>
    </row>
    <row r="15" spans="1:16" x14ac:dyDescent="0.25">
      <c r="A15" s="1" t="s">
        <v>82</v>
      </c>
      <c r="B15" s="114" t="s">
        <v>83</v>
      </c>
      <c r="C15" s="115">
        <v>13016</v>
      </c>
      <c r="D15" s="116">
        <v>0.10081190798376194</v>
      </c>
      <c r="E15" s="115">
        <v>0</v>
      </c>
      <c r="F15" s="116">
        <f t="shared" si="0"/>
        <v>-1</v>
      </c>
      <c r="G15" s="115">
        <v>2379</v>
      </c>
      <c r="H15" s="116" t="str">
        <f t="shared" si="0"/>
        <v>-</v>
      </c>
      <c r="I15" s="115">
        <v>24503</v>
      </c>
      <c r="J15" s="116">
        <f t="shared" si="0"/>
        <v>9.299705758722153</v>
      </c>
      <c r="K15" s="115">
        <v>23244</v>
      </c>
      <c r="L15" s="116">
        <f t="shared" si="0"/>
        <v>-5.1381463494265978E-2</v>
      </c>
      <c r="M15" s="115">
        <v>16852</v>
      </c>
      <c r="N15" s="116">
        <v>-0.27499569781448974</v>
      </c>
      <c r="O15" s="116">
        <v>0.29471419791026432</v>
      </c>
    </row>
    <row r="16" spans="1:16" x14ac:dyDescent="0.25">
      <c r="A16" s="1" t="s">
        <v>84</v>
      </c>
      <c r="B16" s="114" t="s">
        <v>85</v>
      </c>
      <c r="C16" s="115">
        <v>14488</v>
      </c>
      <c r="D16" s="116">
        <v>0.11850536555238178</v>
      </c>
      <c r="E16" s="115">
        <v>6635</v>
      </c>
      <c r="F16" s="116">
        <f t="shared" si="0"/>
        <v>-0.54203478741027056</v>
      </c>
      <c r="G16" s="115">
        <v>6446</v>
      </c>
      <c r="H16" s="116">
        <f t="shared" si="0"/>
        <v>-2.8485305199698607E-2</v>
      </c>
      <c r="I16" s="115">
        <v>14928</v>
      </c>
      <c r="J16" s="116">
        <f t="shared" si="0"/>
        <v>1.3158547936704932</v>
      </c>
      <c r="K16" s="115">
        <v>11309</v>
      </c>
      <c r="L16" s="116">
        <f t="shared" si="0"/>
        <v>-0.242430332261522</v>
      </c>
      <c r="M16" s="115">
        <v>25050</v>
      </c>
      <c r="N16" s="116">
        <v>1.2150499602086833</v>
      </c>
      <c r="O16" s="116">
        <v>0.72901711761457766</v>
      </c>
    </row>
    <row r="17" spans="1:16" x14ac:dyDescent="0.25">
      <c r="A17" s="1" t="s">
        <v>86</v>
      </c>
      <c r="B17" s="114" t="s">
        <v>87</v>
      </c>
      <c r="C17" s="115">
        <v>11945</v>
      </c>
      <c r="D17" s="116">
        <v>9.1964530578663606E-2</v>
      </c>
      <c r="E17" s="115">
        <v>6236</v>
      </c>
      <c r="F17" s="116">
        <f t="shared" si="0"/>
        <v>-0.47794056090414394</v>
      </c>
      <c r="G17" s="115">
        <v>8360</v>
      </c>
      <c r="H17" s="116">
        <f t="shared" si="0"/>
        <v>0.34060295060936507</v>
      </c>
      <c r="I17" s="115">
        <v>10763</v>
      </c>
      <c r="J17" s="116">
        <f t="shared" si="0"/>
        <v>0.28744019138755972</v>
      </c>
      <c r="K17" s="115">
        <v>16386</v>
      </c>
      <c r="L17" s="116">
        <f t="shared" si="0"/>
        <v>0.52243798197528579</v>
      </c>
      <c r="M17" s="115">
        <v>17100</v>
      </c>
      <c r="N17" s="116">
        <v>4.3573782497253744E-2</v>
      </c>
      <c r="O17" s="116">
        <v>0.43156132272917547</v>
      </c>
    </row>
    <row r="18" spans="1:16" x14ac:dyDescent="0.25">
      <c r="A18" s="1" t="s">
        <v>88</v>
      </c>
      <c r="B18" s="114" t="s">
        <v>89</v>
      </c>
      <c r="C18" s="115">
        <v>13119</v>
      </c>
      <c r="D18" s="116">
        <v>0.14028683181225543</v>
      </c>
      <c r="E18" s="115">
        <v>4583</v>
      </c>
      <c r="F18" s="116">
        <f t="shared" si="0"/>
        <v>-0.65065934903574973</v>
      </c>
      <c r="G18" s="115">
        <v>13659</v>
      </c>
      <c r="H18" s="116">
        <f t="shared" si="0"/>
        <v>1.9803622081605936</v>
      </c>
      <c r="I18" s="115">
        <v>14777</v>
      </c>
      <c r="J18" s="116">
        <f t="shared" si="0"/>
        <v>8.1850794348048872E-2</v>
      </c>
      <c r="K18" s="115">
        <v>17351</v>
      </c>
      <c r="L18" s="116">
        <f t="shared" si="0"/>
        <v>0.17418961900250385</v>
      </c>
      <c r="M18" s="115"/>
      <c r="N18" s="116" t="s">
        <v>223</v>
      </c>
      <c r="O18" s="116" t="s">
        <v>223</v>
      </c>
    </row>
    <row r="19" spans="1:16" x14ac:dyDescent="0.25">
      <c r="A19" s="1" t="s">
        <v>90</v>
      </c>
      <c r="B19" s="114" t="s">
        <v>91</v>
      </c>
      <c r="C19" s="115">
        <v>9620</v>
      </c>
      <c r="D19" s="116">
        <v>-0.10461653015636629</v>
      </c>
      <c r="E19" s="115">
        <v>2952</v>
      </c>
      <c r="F19" s="116">
        <f t="shared" si="0"/>
        <v>-0.69313929313929312</v>
      </c>
      <c r="G19" s="115">
        <v>12968</v>
      </c>
      <c r="H19" s="116">
        <f t="shared" si="0"/>
        <v>3.3929539295392956</v>
      </c>
      <c r="I19" s="115">
        <v>14622</v>
      </c>
      <c r="J19" s="116">
        <f t="shared" si="0"/>
        <v>0.12754472547809992</v>
      </c>
      <c r="K19" s="115">
        <v>12399</v>
      </c>
      <c r="L19" s="116">
        <f t="shared" si="0"/>
        <v>-0.15203118588428399</v>
      </c>
      <c r="M19" s="115"/>
      <c r="N19" s="116" t="s">
        <v>223</v>
      </c>
      <c r="O19" s="116" t="s">
        <v>223</v>
      </c>
    </row>
    <row r="20" spans="1:16" x14ac:dyDescent="0.25">
      <c r="A20" s="1" t="s">
        <v>92</v>
      </c>
      <c r="B20" s="114" t="s">
        <v>93</v>
      </c>
      <c r="C20" s="115">
        <v>10746</v>
      </c>
      <c r="D20" s="116">
        <v>1.0722347629796847E-2</v>
      </c>
      <c r="E20" s="115">
        <v>8154</v>
      </c>
      <c r="F20" s="116">
        <f t="shared" si="0"/>
        <v>-0.24120603015075381</v>
      </c>
      <c r="G20" s="115">
        <v>9493</v>
      </c>
      <c r="H20" s="116">
        <f t="shared" si="0"/>
        <v>0.16421388275692905</v>
      </c>
      <c r="I20" s="115">
        <v>14121</v>
      </c>
      <c r="J20" s="116">
        <f t="shared" si="0"/>
        <v>0.48751711787633001</v>
      </c>
      <c r="K20" s="115">
        <v>12492</v>
      </c>
      <c r="L20" s="116">
        <f t="shared" si="0"/>
        <v>-0.11536010197578073</v>
      </c>
      <c r="M20" s="115"/>
      <c r="N20" s="116" t="s">
        <v>223</v>
      </c>
      <c r="O20" s="116" t="s">
        <v>223</v>
      </c>
    </row>
    <row r="21" spans="1:16" ht="15.75" x14ac:dyDescent="0.25">
      <c r="A21" s="1" t="s">
        <v>0</v>
      </c>
      <c r="B21" s="117" t="s">
        <v>30</v>
      </c>
      <c r="C21" s="118">
        <v>137126</v>
      </c>
      <c r="D21" s="119">
        <v>1.7898758775871659E-3</v>
      </c>
      <c r="E21" s="118">
        <v>55313</v>
      </c>
      <c r="F21" s="119">
        <f t="shared" si="0"/>
        <v>-0.59662646033574962</v>
      </c>
      <c r="G21" s="118">
        <v>70304</v>
      </c>
      <c r="H21" s="119">
        <f t="shared" si="0"/>
        <v>0.27102127890369343</v>
      </c>
      <c r="I21" s="118">
        <v>161080</v>
      </c>
      <c r="J21" s="119">
        <f t="shared" si="0"/>
        <v>1.2911925352753757</v>
      </c>
      <c r="K21" s="118">
        <v>179837</v>
      </c>
      <c r="L21" s="119">
        <f t="shared" si="0"/>
        <v>0.116445244598957</v>
      </c>
      <c r="M21" s="118">
        <v>175857</v>
      </c>
      <c r="N21" s="119">
        <v>0.27807696500599577</v>
      </c>
      <c r="O21" s="119">
        <v>0.69678988045271661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48.75" customHeight="1" thickBot="1" x14ac:dyDescent="0.3">
      <c r="B26" s="267" t="s">
        <v>231</v>
      </c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267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89" t="s">
        <v>97</v>
      </c>
      <c r="D28" s="290"/>
      <c r="E28" s="290"/>
      <c r="F28" s="290"/>
      <c r="G28" s="290"/>
      <c r="H28" s="290"/>
      <c r="I28" s="290"/>
      <c r="J28" s="290"/>
      <c r="K28" s="290"/>
      <c r="L28" s="290"/>
      <c r="M28" s="290"/>
      <c r="N28" s="290"/>
      <c r="O28" s="291"/>
    </row>
    <row r="29" spans="1:16" ht="22.5" thickTop="1" thickBot="1" x14ac:dyDescent="0.3">
      <c r="B29" s="109"/>
      <c r="C29" s="292">
        <f>2019</f>
        <v>2019</v>
      </c>
      <c r="D29" s="293"/>
      <c r="E29" s="294">
        <v>2020</v>
      </c>
      <c r="F29" s="293"/>
      <c r="G29" s="294">
        <v>2021</v>
      </c>
      <c r="H29" s="293"/>
      <c r="I29" s="294">
        <v>2022</v>
      </c>
      <c r="J29" s="293"/>
      <c r="K29" s="294">
        <v>2023</v>
      </c>
      <c r="L29" s="293"/>
      <c r="M29" s="294">
        <v>2024</v>
      </c>
      <c r="N29" s="295"/>
      <c r="O29" s="296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">
        <v>267</v>
      </c>
      <c r="O30" s="112" t="s">
        <v>268</v>
      </c>
    </row>
    <row r="31" spans="1:16" x14ac:dyDescent="0.25">
      <c r="B31" s="114" t="s">
        <v>71</v>
      </c>
      <c r="C31" s="115">
        <v>1235</v>
      </c>
      <c r="D31" s="116">
        <v>0.80291970802919699</v>
      </c>
      <c r="E31" s="115">
        <v>2373</v>
      </c>
      <c r="F31" s="116">
        <f t="shared" ref="F31:L43" si="1">IFERROR(E31/C31-1,"-")</f>
        <v>0.92145748987854259</v>
      </c>
      <c r="G31" s="115">
        <v>570</v>
      </c>
      <c r="H31" s="116">
        <f t="shared" si="1"/>
        <v>-0.75979772439949433</v>
      </c>
      <c r="I31" s="115">
        <v>2005</v>
      </c>
      <c r="J31" s="116">
        <f t="shared" si="1"/>
        <v>2.5175438596491229</v>
      </c>
      <c r="K31" s="115">
        <v>2787</v>
      </c>
      <c r="L31" s="116">
        <f t="shared" si="1"/>
        <v>0.39002493765586044</v>
      </c>
      <c r="M31" s="115">
        <v>2799</v>
      </c>
      <c r="N31" s="116">
        <v>4.3057050592034685E-3</v>
      </c>
      <c r="O31" s="116">
        <v>1.2663967611336031</v>
      </c>
    </row>
    <row r="32" spans="1:16" x14ac:dyDescent="0.25">
      <c r="B32" s="114" t="s">
        <v>73</v>
      </c>
      <c r="C32" s="115">
        <v>1704</v>
      </c>
      <c r="D32" s="116">
        <v>1.8352745424292847</v>
      </c>
      <c r="E32" s="115">
        <v>2948</v>
      </c>
      <c r="F32" s="116">
        <f t="shared" si="1"/>
        <v>0.7300469483568075</v>
      </c>
      <c r="G32" s="115">
        <v>795</v>
      </c>
      <c r="H32" s="116">
        <f t="shared" si="1"/>
        <v>-0.73032564450474902</v>
      </c>
      <c r="I32" s="115">
        <v>2447</v>
      </c>
      <c r="J32" s="116">
        <f t="shared" si="1"/>
        <v>2.0779874213836478</v>
      </c>
      <c r="K32" s="115">
        <v>2288</v>
      </c>
      <c r="L32" s="116">
        <f t="shared" si="1"/>
        <v>-6.4977523498160994E-2</v>
      </c>
      <c r="M32" s="115">
        <v>3641</v>
      </c>
      <c r="N32" s="116">
        <v>0.59134615384615374</v>
      </c>
      <c r="O32" s="116">
        <v>1.136737089201878</v>
      </c>
    </row>
    <row r="33" spans="2:16" x14ac:dyDescent="0.25">
      <c r="B33" s="114" t="s">
        <v>75</v>
      </c>
      <c r="C33" s="115">
        <v>2384</v>
      </c>
      <c r="D33" s="116">
        <v>4.6991655687307787E-2</v>
      </c>
      <c r="E33" s="115">
        <v>224</v>
      </c>
      <c r="F33" s="116">
        <f t="shared" si="1"/>
        <v>-0.90604026845637586</v>
      </c>
      <c r="G33" s="115">
        <v>1702</v>
      </c>
      <c r="H33" s="116">
        <f t="shared" si="1"/>
        <v>6.5982142857142856</v>
      </c>
      <c r="I33" s="115">
        <v>1994</v>
      </c>
      <c r="J33" s="116">
        <f t="shared" si="1"/>
        <v>0.1715628672150411</v>
      </c>
      <c r="K33" s="115">
        <v>785</v>
      </c>
      <c r="L33" s="116">
        <f t="shared" si="1"/>
        <v>-0.60631895687061177</v>
      </c>
      <c r="M33" s="115">
        <v>2080</v>
      </c>
      <c r="N33" s="116">
        <v>1.6496815286624202</v>
      </c>
      <c r="O33" s="116">
        <v>-0.12751677852348997</v>
      </c>
    </row>
    <row r="34" spans="2:16" x14ac:dyDescent="0.25">
      <c r="B34" s="114" t="s">
        <v>77</v>
      </c>
      <c r="C34" s="115">
        <v>1468</v>
      </c>
      <c r="D34" s="116">
        <v>-0.41861386138613865</v>
      </c>
      <c r="E34" s="115">
        <v>0</v>
      </c>
      <c r="F34" s="116">
        <f t="shared" si="1"/>
        <v>-1</v>
      </c>
      <c r="G34" s="115">
        <v>1304</v>
      </c>
      <c r="H34" s="116" t="str">
        <f t="shared" si="1"/>
        <v>-</v>
      </c>
      <c r="I34" s="115">
        <v>2937</v>
      </c>
      <c r="J34" s="116">
        <f t="shared" si="1"/>
        <v>1.2523006134969323</v>
      </c>
      <c r="K34" s="115">
        <v>234</v>
      </c>
      <c r="L34" s="116">
        <f t="shared" si="1"/>
        <v>-0.92032686414708886</v>
      </c>
      <c r="M34" s="115">
        <v>3515</v>
      </c>
      <c r="N34" s="116">
        <v>14.021367521367521</v>
      </c>
      <c r="O34" s="116">
        <v>1.3944141689373297</v>
      </c>
    </row>
    <row r="35" spans="2:16" x14ac:dyDescent="0.25">
      <c r="B35" s="114" t="s">
        <v>79</v>
      </c>
      <c r="C35" s="115">
        <v>3493</v>
      </c>
      <c r="D35" s="116">
        <v>4.4557416267942518E-2</v>
      </c>
      <c r="E35" s="115">
        <v>0</v>
      </c>
      <c r="F35" s="116">
        <f t="shared" si="1"/>
        <v>-1</v>
      </c>
      <c r="G35" s="115">
        <v>2594</v>
      </c>
      <c r="H35" s="116" t="str">
        <f t="shared" si="1"/>
        <v>-</v>
      </c>
      <c r="I35" s="115">
        <v>3581</v>
      </c>
      <c r="J35" s="116">
        <f t="shared" si="1"/>
        <v>0.38049344641480332</v>
      </c>
      <c r="K35" s="115">
        <v>1078</v>
      </c>
      <c r="L35" s="116">
        <f t="shared" si="1"/>
        <v>-0.69896676905892208</v>
      </c>
      <c r="M35" s="115">
        <v>9559</v>
      </c>
      <c r="N35" s="116">
        <v>7.8673469387755102</v>
      </c>
      <c r="O35" s="116">
        <v>1.7366160893215001</v>
      </c>
    </row>
    <row r="36" spans="2:16" x14ac:dyDescent="0.25">
      <c r="B36" s="114" t="s">
        <v>81</v>
      </c>
      <c r="C36" s="115">
        <v>4807</v>
      </c>
      <c r="D36" s="116">
        <v>1.9728468392023801E-2</v>
      </c>
      <c r="E36" s="115">
        <v>0</v>
      </c>
      <c r="F36" s="116">
        <f t="shared" si="1"/>
        <v>-1</v>
      </c>
      <c r="G36" s="115">
        <v>2010</v>
      </c>
      <c r="H36" s="116" t="str">
        <f t="shared" si="1"/>
        <v>-</v>
      </c>
      <c r="I36" s="115">
        <v>2355</v>
      </c>
      <c r="J36" s="116">
        <f t="shared" si="1"/>
        <v>0.17164179104477606</v>
      </c>
      <c r="K36" s="115">
        <v>8383</v>
      </c>
      <c r="L36" s="116">
        <f t="shared" si="1"/>
        <v>2.559660297239915</v>
      </c>
      <c r="M36" s="115">
        <v>7136</v>
      </c>
      <c r="N36" s="116">
        <v>-0.1487534295598234</v>
      </c>
      <c r="O36" s="116">
        <v>0.48450176825462865</v>
      </c>
    </row>
    <row r="37" spans="2:16" x14ac:dyDescent="0.25">
      <c r="B37" s="114" t="s">
        <v>83</v>
      </c>
      <c r="C37" s="115">
        <v>6493</v>
      </c>
      <c r="D37" s="116">
        <v>0.40328506591744118</v>
      </c>
      <c r="E37" s="115">
        <v>0</v>
      </c>
      <c r="F37" s="116">
        <f t="shared" si="1"/>
        <v>-1</v>
      </c>
      <c r="G37" s="115">
        <v>2073</v>
      </c>
      <c r="H37" s="116" t="str">
        <f t="shared" si="1"/>
        <v>-</v>
      </c>
      <c r="I37" s="115">
        <v>11839</v>
      </c>
      <c r="J37" s="116">
        <f t="shared" si="1"/>
        <v>4.7110467920887604</v>
      </c>
      <c r="K37" s="115">
        <v>11986</v>
      </c>
      <c r="L37" s="116">
        <f t="shared" si="1"/>
        <v>1.2416589238956055E-2</v>
      </c>
      <c r="M37" s="115">
        <v>4179</v>
      </c>
      <c r="N37" s="116">
        <v>-0.65134323377273484</v>
      </c>
      <c r="O37" s="116">
        <v>-0.35638379793623898</v>
      </c>
    </row>
    <row r="38" spans="2:16" x14ac:dyDescent="0.25">
      <c r="B38" s="114" t="s">
        <v>85</v>
      </c>
      <c r="C38" s="115">
        <v>6315</v>
      </c>
      <c r="D38" s="116">
        <v>9.4074844074844011E-2</v>
      </c>
      <c r="E38" s="115">
        <v>5897</v>
      </c>
      <c r="F38" s="116">
        <f t="shared" si="1"/>
        <v>-6.6191607284243892E-2</v>
      </c>
      <c r="G38" s="115">
        <v>3882</v>
      </c>
      <c r="H38" s="116">
        <f t="shared" si="1"/>
        <v>-0.34169916906901809</v>
      </c>
      <c r="I38" s="115">
        <v>1035</v>
      </c>
      <c r="J38" s="116">
        <f t="shared" si="1"/>
        <v>-0.73338485316846991</v>
      </c>
      <c r="K38" s="115">
        <v>2774</v>
      </c>
      <c r="L38" s="116">
        <f t="shared" si="1"/>
        <v>1.6801932367149757</v>
      </c>
      <c r="M38" s="115">
        <v>8835</v>
      </c>
      <c r="N38" s="116">
        <v>2.1849315068493151</v>
      </c>
      <c r="O38" s="116">
        <v>0.39904988123515439</v>
      </c>
    </row>
    <row r="39" spans="2:16" x14ac:dyDescent="0.25">
      <c r="B39" s="114" t="s">
        <v>87</v>
      </c>
      <c r="C39" s="115">
        <v>5993</v>
      </c>
      <c r="D39" s="116">
        <v>0.35588235294117654</v>
      </c>
      <c r="E39" s="115">
        <v>5480</v>
      </c>
      <c r="F39" s="116">
        <f t="shared" si="1"/>
        <v>-8.5599866510929434E-2</v>
      </c>
      <c r="G39" s="115">
        <v>4392</v>
      </c>
      <c r="H39" s="116">
        <f t="shared" si="1"/>
        <v>-0.19854014598540148</v>
      </c>
      <c r="I39" s="115">
        <v>1239</v>
      </c>
      <c r="J39" s="116">
        <f t="shared" si="1"/>
        <v>-0.71789617486338797</v>
      </c>
      <c r="K39" s="115">
        <v>8868</v>
      </c>
      <c r="L39" s="116">
        <f t="shared" si="1"/>
        <v>6.1573849878934626</v>
      </c>
      <c r="M39" s="115">
        <v>7018</v>
      </c>
      <c r="N39" s="116">
        <v>-0.20861524582769508</v>
      </c>
      <c r="O39" s="116">
        <v>0.1710328716836309</v>
      </c>
    </row>
    <row r="40" spans="2:16" x14ac:dyDescent="0.25">
      <c r="B40" s="114" t="s">
        <v>89</v>
      </c>
      <c r="C40" s="115">
        <v>3601</v>
      </c>
      <c r="D40" s="116">
        <v>0.36195158850226927</v>
      </c>
      <c r="E40" s="115">
        <v>3209</v>
      </c>
      <c r="F40" s="116">
        <f t="shared" si="1"/>
        <v>-0.10885865037489584</v>
      </c>
      <c r="G40" s="115">
        <v>4569</v>
      </c>
      <c r="H40" s="116">
        <f t="shared" si="1"/>
        <v>0.42380803988781546</v>
      </c>
      <c r="I40" s="115">
        <v>1219</v>
      </c>
      <c r="J40" s="116">
        <f t="shared" si="1"/>
        <v>-0.73320201356970893</v>
      </c>
      <c r="K40" s="115">
        <v>1615</v>
      </c>
      <c r="L40" s="116">
        <f t="shared" si="1"/>
        <v>0.32485643970467604</v>
      </c>
      <c r="M40" s="115"/>
      <c r="N40" s="116" t="s">
        <v>223</v>
      </c>
      <c r="O40" s="116" t="s">
        <v>223</v>
      </c>
    </row>
    <row r="41" spans="2:16" x14ac:dyDescent="0.25">
      <c r="B41" s="114" t="s">
        <v>91</v>
      </c>
      <c r="C41" s="115">
        <v>2077</v>
      </c>
      <c r="D41" s="116">
        <v>0.37549668874172193</v>
      </c>
      <c r="E41" s="115">
        <v>1441</v>
      </c>
      <c r="F41" s="116">
        <f t="shared" si="1"/>
        <v>-0.3062108810784786</v>
      </c>
      <c r="G41" s="115">
        <v>1551</v>
      </c>
      <c r="H41" s="116">
        <f t="shared" si="1"/>
        <v>7.6335877862595325E-2</v>
      </c>
      <c r="I41" s="115">
        <v>847</v>
      </c>
      <c r="J41" s="116">
        <f t="shared" si="1"/>
        <v>-0.45390070921985815</v>
      </c>
      <c r="K41" s="115">
        <v>2606</v>
      </c>
      <c r="L41" s="116">
        <f t="shared" si="1"/>
        <v>2.0767414403778042</v>
      </c>
      <c r="M41" s="115"/>
      <c r="N41" s="116" t="s">
        <v>223</v>
      </c>
      <c r="O41" s="116" t="s">
        <v>223</v>
      </c>
    </row>
    <row r="42" spans="2:16" x14ac:dyDescent="0.25">
      <c r="B42" s="114" t="s">
        <v>93</v>
      </c>
      <c r="C42" s="115">
        <v>2334</v>
      </c>
      <c r="D42" s="116">
        <v>0.18477157360406093</v>
      </c>
      <c r="E42" s="115">
        <v>661</v>
      </c>
      <c r="F42" s="116">
        <f t="shared" si="1"/>
        <v>-0.71679520137103681</v>
      </c>
      <c r="G42" s="115">
        <v>869</v>
      </c>
      <c r="H42" s="116">
        <f t="shared" si="1"/>
        <v>0.31467473524962175</v>
      </c>
      <c r="I42" s="115">
        <v>877</v>
      </c>
      <c r="J42" s="116">
        <f t="shared" si="1"/>
        <v>9.205983889528202E-3</v>
      </c>
      <c r="K42" s="115">
        <v>3664</v>
      </c>
      <c r="L42" s="116">
        <f t="shared" si="1"/>
        <v>3.1778791334093501</v>
      </c>
      <c r="M42" s="115"/>
      <c r="N42" s="116" t="s">
        <v>223</v>
      </c>
      <c r="O42" s="116" t="s">
        <v>223</v>
      </c>
    </row>
    <row r="43" spans="2:16" ht="15.75" x14ac:dyDescent="0.25">
      <c r="B43" s="117" t="s">
        <v>30</v>
      </c>
      <c r="C43" s="118">
        <v>41904</v>
      </c>
      <c r="D43" s="119">
        <v>0.19422041095500009</v>
      </c>
      <c r="E43" s="118">
        <v>24273</v>
      </c>
      <c r="F43" s="119">
        <f t="shared" si="1"/>
        <v>-0.42074742268041232</v>
      </c>
      <c r="G43" s="118">
        <v>26311</v>
      </c>
      <c r="H43" s="119">
        <f t="shared" si="1"/>
        <v>8.396160342767689E-2</v>
      </c>
      <c r="I43" s="118">
        <v>32375</v>
      </c>
      <c r="J43" s="119">
        <f t="shared" si="1"/>
        <v>0.23047394625821904</v>
      </c>
      <c r="K43" s="118">
        <v>47068</v>
      </c>
      <c r="L43" s="119">
        <f t="shared" si="1"/>
        <v>0.45383783783783782</v>
      </c>
      <c r="M43" s="118">
        <v>48762</v>
      </c>
      <c r="N43" s="119">
        <v>0.24446826429829271</v>
      </c>
      <c r="O43" s="119">
        <v>0.43874660686887768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67" t="s">
        <v>232</v>
      </c>
      <c r="C48" s="267"/>
      <c r="D48" s="267"/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O48" s="267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89" t="s">
        <v>100</v>
      </c>
      <c r="D50" s="290"/>
      <c r="E50" s="290"/>
      <c r="F50" s="290"/>
      <c r="G50" s="290"/>
      <c r="H50" s="290"/>
      <c r="I50" s="290"/>
      <c r="J50" s="290"/>
      <c r="K50" s="290"/>
      <c r="L50" s="290"/>
      <c r="M50" s="290"/>
      <c r="N50" s="290"/>
      <c r="O50" s="291"/>
    </row>
    <row r="51" spans="1:16" ht="22.5" thickTop="1" thickBot="1" x14ac:dyDescent="0.3">
      <c r="B51" s="109"/>
      <c r="C51" s="292">
        <f>2019</f>
        <v>2019</v>
      </c>
      <c r="D51" s="293"/>
      <c r="E51" s="294">
        <v>2020</v>
      </c>
      <c r="F51" s="293"/>
      <c r="G51" s="294">
        <v>2021</v>
      </c>
      <c r="H51" s="293"/>
      <c r="I51" s="294">
        <v>2022</v>
      </c>
      <c r="J51" s="293"/>
      <c r="K51" s="294">
        <v>2023</v>
      </c>
      <c r="L51" s="293"/>
      <c r="M51" s="294">
        <v>2024</v>
      </c>
      <c r="N51" s="295"/>
      <c r="O51" s="296"/>
    </row>
    <row r="52" spans="1:16" ht="16.5" thickTop="1" thickBot="1" x14ac:dyDescent="0.3">
      <c r="B52" s="85"/>
      <c r="C52" s="111" t="s">
        <v>69</v>
      </c>
      <c r="D52" s="112" t="str">
        <f>CONCATENATE("var ",RIGHT(2019,2),"/",RIGHT(2018,2))</f>
        <v>var 19/18</v>
      </c>
      <c r="E52" s="113" t="s">
        <v>69</v>
      </c>
      <c r="F52" s="112" t="str">
        <f>CONCATENATE("var ",RIGHT(E51,2),"/",RIGHT(E51-1,2))</f>
        <v>var 20/19</v>
      </c>
      <c r="G52" s="113" t="s">
        <v>69</v>
      </c>
      <c r="H52" s="112" t="str">
        <f>CONCATENATE("var ",RIGHT(G51,2),"/",RIGHT(G51-1,2))</f>
        <v>var 21/20</v>
      </c>
      <c r="I52" s="113" t="s">
        <v>69</v>
      </c>
      <c r="J52" s="112" t="str">
        <f>CONCATENATE("var ",RIGHT(I51,2),"/",RIGHT(I51-1,2))</f>
        <v>var 22/21</v>
      </c>
      <c r="K52" s="113" t="s">
        <v>69</v>
      </c>
      <c r="L52" s="112" t="str">
        <f>CONCATENATE("var ",RIGHT(K51,2),"/",RIGHT(K51-1,2))</f>
        <v>var 23/22</v>
      </c>
      <c r="M52" s="113" t="s">
        <v>69</v>
      </c>
      <c r="N52" s="112" t="s">
        <v>267</v>
      </c>
      <c r="O52" s="112" t="s">
        <v>268</v>
      </c>
    </row>
    <row r="53" spans="1:16" x14ac:dyDescent="0.25">
      <c r="A53" s="1">
        <v>1</v>
      </c>
      <c r="B53" s="114" t="s">
        <v>71</v>
      </c>
      <c r="C53" s="115">
        <v>713</v>
      </c>
      <c r="D53" s="116">
        <v>1.3453947368421053</v>
      </c>
      <c r="E53" s="115">
        <v>1583</v>
      </c>
      <c r="F53" s="116">
        <f>IFERROR(E53/C53-1,"-")</f>
        <v>1.2201963534361853</v>
      </c>
      <c r="G53" s="115">
        <v>8</v>
      </c>
      <c r="H53" s="116">
        <f>IFERROR(G53/E53-1,"-")</f>
        <v>-0.99494630448515475</v>
      </c>
      <c r="I53" s="115">
        <v>796</v>
      </c>
      <c r="J53" s="116">
        <f>IFERROR(I53/G53-1,"-")</f>
        <v>98.5</v>
      </c>
      <c r="K53" s="115">
        <v>548</v>
      </c>
      <c r="L53" s="116">
        <f>IFERROR(K53/I53-1,"-")</f>
        <v>-0.31155778894472363</v>
      </c>
      <c r="M53" s="115">
        <v>962</v>
      </c>
      <c r="N53" s="116">
        <v>0.75547445255474455</v>
      </c>
      <c r="O53" s="116">
        <v>0.34922861150070128</v>
      </c>
    </row>
    <row r="54" spans="1:16" x14ac:dyDescent="0.25">
      <c r="A54" s="1">
        <v>2</v>
      </c>
      <c r="B54" s="114" t="s">
        <v>73</v>
      </c>
      <c r="C54" s="115">
        <v>1085</v>
      </c>
      <c r="D54" s="116">
        <v>5.4970059880239521</v>
      </c>
      <c r="E54" s="115">
        <v>1557</v>
      </c>
      <c r="F54" s="116">
        <f t="shared" ref="F54:L65" si="2">IFERROR(E54/C54-1,"-")</f>
        <v>0.43502304147465432</v>
      </c>
      <c r="G54" s="115">
        <v>18</v>
      </c>
      <c r="H54" s="116">
        <f t="shared" si="2"/>
        <v>-0.98843930635838151</v>
      </c>
      <c r="I54" s="115">
        <v>882</v>
      </c>
      <c r="J54" s="116">
        <f t="shared" si="2"/>
        <v>48</v>
      </c>
      <c r="K54" s="115">
        <v>324</v>
      </c>
      <c r="L54" s="116">
        <f t="shared" si="2"/>
        <v>-0.63265306122448983</v>
      </c>
      <c r="M54" s="115">
        <v>1508</v>
      </c>
      <c r="N54" s="116">
        <v>3.6543209876543212</v>
      </c>
      <c r="O54" s="116">
        <v>0.38986175115207367</v>
      </c>
    </row>
    <row r="55" spans="1:16" x14ac:dyDescent="0.25">
      <c r="A55" s="1">
        <v>3</v>
      </c>
      <c r="B55" s="114" t="s">
        <v>75</v>
      </c>
      <c r="C55" s="115">
        <v>1128</v>
      </c>
      <c r="D55" s="116">
        <v>5.7169634489222076E-2</v>
      </c>
      <c r="E55" s="115">
        <v>142</v>
      </c>
      <c r="F55" s="116">
        <f t="shared" si="2"/>
        <v>-0.87411347517730498</v>
      </c>
      <c r="G55" s="115">
        <v>25</v>
      </c>
      <c r="H55" s="116">
        <f t="shared" si="2"/>
        <v>-0.823943661971831</v>
      </c>
      <c r="I55" s="115">
        <v>766</v>
      </c>
      <c r="J55" s="116">
        <f t="shared" si="2"/>
        <v>29.64</v>
      </c>
      <c r="K55" s="115">
        <v>635</v>
      </c>
      <c r="L55" s="116">
        <f t="shared" si="2"/>
        <v>-0.17101827676240211</v>
      </c>
      <c r="M55" s="115">
        <v>1613</v>
      </c>
      <c r="N55" s="116">
        <v>1.5401574803149605</v>
      </c>
      <c r="O55" s="116">
        <v>0.42996453900709231</v>
      </c>
    </row>
    <row r="56" spans="1:16" x14ac:dyDescent="0.25">
      <c r="A56" s="1">
        <v>4</v>
      </c>
      <c r="B56" s="114" t="s">
        <v>77</v>
      </c>
      <c r="C56" s="115">
        <v>1060</v>
      </c>
      <c r="D56" s="116">
        <v>-3.7593984962406291E-3</v>
      </c>
      <c r="E56" s="115">
        <v>0</v>
      </c>
      <c r="F56" s="116">
        <f t="shared" si="2"/>
        <v>-1</v>
      </c>
      <c r="G56" s="115">
        <v>17</v>
      </c>
      <c r="H56" s="116" t="str">
        <f t="shared" si="2"/>
        <v>-</v>
      </c>
      <c r="I56" s="115">
        <v>712</v>
      </c>
      <c r="J56" s="116">
        <f t="shared" si="2"/>
        <v>40.882352941176471</v>
      </c>
      <c r="K56" s="115">
        <v>169</v>
      </c>
      <c r="L56" s="116">
        <f t="shared" si="2"/>
        <v>-0.76264044943820219</v>
      </c>
      <c r="M56" s="115">
        <v>3327</v>
      </c>
      <c r="N56" s="116">
        <v>18.68639053254438</v>
      </c>
      <c r="O56" s="116">
        <v>2.138679245283019</v>
      </c>
    </row>
    <row r="57" spans="1:16" x14ac:dyDescent="0.25">
      <c r="A57" s="1">
        <v>5</v>
      </c>
      <c r="B57" s="114" t="s">
        <v>79</v>
      </c>
      <c r="C57" s="115">
        <v>1185</v>
      </c>
      <c r="D57" s="116">
        <v>-9.5419847328244267E-2</v>
      </c>
      <c r="E57" s="115">
        <v>0</v>
      </c>
      <c r="F57" s="116">
        <f t="shared" si="2"/>
        <v>-1</v>
      </c>
      <c r="G57" s="115">
        <v>86</v>
      </c>
      <c r="H57" s="116" t="str">
        <f t="shared" si="2"/>
        <v>-</v>
      </c>
      <c r="I57" s="115">
        <v>712</v>
      </c>
      <c r="J57" s="116">
        <f t="shared" si="2"/>
        <v>7.279069767441861</v>
      </c>
      <c r="K57" s="115">
        <v>929</v>
      </c>
      <c r="L57" s="116">
        <f t="shared" si="2"/>
        <v>0.3047752808988764</v>
      </c>
      <c r="M57" s="115">
        <v>1994</v>
      </c>
      <c r="N57" s="116">
        <v>1.146393972012917</v>
      </c>
      <c r="O57" s="116">
        <v>0.68270042194092828</v>
      </c>
    </row>
    <row r="58" spans="1:16" x14ac:dyDescent="0.25">
      <c r="A58" s="1">
        <v>6</v>
      </c>
      <c r="B58" s="114" t="s">
        <v>81</v>
      </c>
      <c r="C58" s="115">
        <v>1827</v>
      </c>
      <c r="D58" s="116">
        <v>9.3922651933702195E-3</v>
      </c>
      <c r="E58" s="115">
        <v>0</v>
      </c>
      <c r="F58" s="116">
        <f t="shared" si="2"/>
        <v>-1</v>
      </c>
      <c r="G58" s="115">
        <v>211</v>
      </c>
      <c r="H58" s="116" t="str">
        <f t="shared" si="2"/>
        <v>-</v>
      </c>
      <c r="I58" s="115">
        <v>194</v>
      </c>
      <c r="J58" s="116">
        <f t="shared" si="2"/>
        <v>-8.0568720379146974E-2</v>
      </c>
      <c r="K58" s="115">
        <v>1656</v>
      </c>
      <c r="L58" s="116">
        <f t="shared" si="2"/>
        <v>7.536082474226804</v>
      </c>
      <c r="M58" s="115">
        <v>1518</v>
      </c>
      <c r="N58" s="116">
        <v>-8.333333333333337E-2</v>
      </c>
      <c r="O58" s="116">
        <v>-0.1691297208538588</v>
      </c>
    </row>
    <row r="59" spans="1:16" x14ac:dyDescent="0.25">
      <c r="A59" s="1">
        <v>7</v>
      </c>
      <c r="B59" s="114" t="s">
        <v>83</v>
      </c>
      <c r="C59" s="115">
        <v>2926</v>
      </c>
      <c r="D59" s="116">
        <v>0.36920917173607859</v>
      </c>
      <c r="E59" s="115">
        <v>0</v>
      </c>
      <c r="F59" s="116">
        <f t="shared" si="2"/>
        <v>-1</v>
      </c>
      <c r="G59" s="115">
        <v>109</v>
      </c>
      <c r="H59" s="116" t="str">
        <f t="shared" si="2"/>
        <v>-</v>
      </c>
      <c r="I59" s="115">
        <v>1113</v>
      </c>
      <c r="J59" s="116">
        <f t="shared" si="2"/>
        <v>9.2110091743119273</v>
      </c>
      <c r="K59" s="115">
        <v>2424</v>
      </c>
      <c r="L59" s="116">
        <f t="shared" si="2"/>
        <v>1.1778975741239894</v>
      </c>
      <c r="M59" s="115">
        <v>2188</v>
      </c>
      <c r="N59" s="116">
        <v>-9.7359735973597372E-2</v>
      </c>
      <c r="O59" s="116">
        <v>-0.25222146274777857</v>
      </c>
    </row>
    <row r="60" spans="1:16" x14ac:dyDescent="0.25">
      <c r="A60" s="1">
        <v>8</v>
      </c>
      <c r="B60" s="114" t="s">
        <v>85</v>
      </c>
      <c r="C60" s="115">
        <v>2769</v>
      </c>
      <c r="D60" s="116">
        <v>-8.2378223495701564E-3</v>
      </c>
      <c r="E60" s="115">
        <v>4072</v>
      </c>
      <c r="F60" s="116">
        <f t="shared" si="2"/>
        <v>0.47056699169375227</v>
      </c>
      <c r="G60" s="115">
        <v>870</v>
      </c>
      <c r="H60" s="116">
        <f t="shared" si="2"/>
        <v>-0.78634577603143418</v>
      </c>
      <c r="I60" s="115">
        <v>529</v>
      </c>
      <c r="J60" s="116">
        <f t="shared" si="2"/>
        <v>-0.39195402298850579</v>
      </c>
      <c r="K60" s="115">
        <v>2462</v>
      </c>
      <c r="L60" s="116">
        <f t="shared" si="2"/>
        <v>3.6540642722117198</v>
      </c>
      <c r="M60" s="115">
        <v>2816</v>
      </c>
      <c r="N60" s="116">
        <v>0.14378554021121048</v>
      </c>
      <c r="O60" s="116">
        <v>1.6973636691946625E-2</v>
      </c>
    </row>
    <row r="61" spans="1:16" x14ac:dyDescent="0.25">
      <c r="A61" s="1">
        <v>9</v>
      </c>
      <c r="B61" s="114" t="s">
        <v>87</v>
      </c>
      <c r="C61" s="115">
        <v>2565</v>
      </c>
      <c r="D61" s="116">
        <v>0.5</v>
      </c>
      <c r="E61" s="115">
        <v>3496</v>
      </c>
      <c r="F61" s="116">
        <f t="shared" si="2"/>
        <v>0.36296296296296293</v>
      </c>
      <c r="G61" s="115">
        <v>1230</v>
      </c>
      <c r="H61" s="116">
        <f t="shared" si="2"/>
        <v>-0.64816933638443941</v>
      </c>
      <c r="I61" s="115">
        <v>971</v>
      </c>
      <c r="J61" s="116">
        <f t="shared" si="2"/>
        <v>-0.21056910569105691</v>
      </c>
      <c r="K61" s="115">
        <v>1565</v>
      </c>
      <c r="L61" s="116">
        <f t="shared" si="2"/>
        <v>0.611740473738414</v>
      </c>
      <c r="M61" s="115">
        <v>2001</v>
      </c>
      <c r="N61" s="116">
        <v>0.27859424920127807</v>
      </c>
      <c r="O61" s="116">
        <v>-0.21988304093567257</v>
      </c>
    </row>
    <row r="62" spans="1:16" x14ac:dyDescent="0.25">
      <c r="A62" s="1">
        <v>10</v>
      </c>
      <c r="B62" s="114" t="s">
        <v>89</v>
      </c>
      <c r="C62" s="115">
        <v>1476</v>
      </c>
      <c r="D62" s="116">
        <v>0.34303912647861701</v>
      </c>
      <c r="E62" s="115">
        <v>2092</v>
      </c>
      <c r="F62" s="116">
        <f t="shared" si="2"/>
        <v>0.41734417344173447</v>
      </c>
      <c r="G62" s="115">
        <v>947</v>
      </c>
      <c r="H62" s="116">
        <f t="shared" si="2"/>
        <v>-0.54732313575525815</v>
      </c>
      <c r="I62" s="115">
        <v>904</v>
      </c>
      <c r="J62" s="116">
        <f t="shared" si="2"/>
        <v>-4.5406546990496288E-2</v>
      </c>
      <c r="K62" s="115">
        <v>1500</v>
      </c>
      <c r="L62" s="116">
        <f t="shared" si="2"/>
        <v>0.65929203539823011</v>
      </c>
      <c r="M62" s="115"/>
      <c r="N62" s="116" t="s">
        <v>223</v>
      </c>
      <c r="O62" s="116" t="s">
        <v>223</v>
      </c>
    </row>
    <row r="63" spans="1:16" x14ac:dyDescent="0.25">
      <c r="A63" s="1">
        <v>11</v>
      </c>
      <c r="B63" s="114" t="s">
        <v>91</v>
      </c>
      <c r="C63" s="115">
        <v>970</v>
      </c>
      <c r="D63" s="116">
        <v>0.39971139971139968</v>
      </c>
      <c r="E63" s="115">
        <v>950</v>
      </c>
      <c r="F63" s="116">
        <f t="shared" si="2"/>
        <v>-2.0618556701030966E-2</v>
      </c>
      <c r="G63" s="115">
        <v>540</v>
      </c>
      <c r="H63" s="116">
        <f t="shared" si="2"/>
        <v>-0.43157894736842106</v>
      </c>
      <c r="I63" s="115">
        <v>707</v>
      </c>
      <c r="J63" s="116">
        <f t="shared" si="2"/>
        <v>0.30925925925925934</v>
      </c>
      <c r="K63" s="115">
        <v>940</v>
      </c>
      <c r="L63" s="116">
        <f t="shared" si="2"/>
        <v>0.32956152758132951</v>
      </c>
      <c r="M63" s="115"/>
      <c r="N63" s="116" t="s">
        <v>223</v>
      </c>
      <c r="O63" s="116" t="s">
        <v>223</v>
      </c>
    </row>
    <row r="64" spans="1:16" x14ac:dyDescent="0.25">
      <c r="A64" s="1">
        <v>12</v>
      </c>
      <c r="B64" s="114" t="s">
        <v>93</v>
      </c>
      <c r="C64" s="115">
        <v>1448</v>
      </c>
      <c r="D64" s="116">
        <v>0.15562649640861936</v>
      </c>
      <c r="E64" s="115">
        <v>319</v>
      </c>
      <c r="F64" s="116">
        <f t="shared" si="2"/>
        <v>-0.77969613259668513</v>
      </c>
      <c r="G64" s="115">
        <v>683</v>
      </c>
      <c r="H64" s="116">
        <f t="shared" si="2"/>
        <v>1.1410658307210033</v>
      </c>
      <c r="I64" s="115">
        <v>751</v>
      </c>
      <c r="J64" s="116">
        <f t="shared" si="2"/>
        <v>9.9560761346998428E-2</v>
      </c>
      <c r="K64" s="115">
        <v>1917</v>
      </c>
      <c r="L64" s="116">
        <f t="shared" si="2"/>
        <v>1.5525965379494009</v>
      </c>
      <c r="M64" s="115"/>
      <c r="N64" s="116" t="s">
        <v>223</v>
      </c>
      <c r="O64" s="116" t="s">
        <v>223</v>
      </c>
    </row>
    <row r="65" spans="1:16" ht="15.75" x14ac:dyDescent="0.25">
      <c r="B65" s="117" t="s">
        <v>30</v>
      </c>
      <c r="C65" s="118">
        <v>19152</v>
      </c>
      <c r="D65" s="119">
        <v>0.24315201869401526</v>
      </c>
      <c r="E65" s="118">
        <v>15343</v>
      </c>
      <c r="F65" s="119">
        <f t="shared" si="2"/>
        <v>-0.19888262322472849</v>
      </c>
      <c r="G65" s="118">
        <v>4744</v>
      </c>
      <c r="H65" s="119">
        <f t="shared" si="2"/>
        <v>-0.69080362380238547</v>
      </c>
      <c r="I65" s="118">
        <v>9037</v>
      </c>
      <c r="J65" s="119">
        <f t="shared" si="2"/>
        <v>0.9049325463743676</v>
      </c>
      <c r="K65" s="118">
        <v>15069</v>
      </c>
      <c r="L65" s="119">
        <f t="shared" si="2"/>
        <v>0.66747814540223516</v>
      </c>
      <c r="M65" s="118">
        <v>17927</v>
      </c>
      <c r="N65" s="119">
        <v>0.67354368932038833</v>
      </c>
      <c r="O65" s="119">
        <v>0.17492462970245115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</row>
    <row r="70" spans="1:16" ht="48.75" customHeight="1" thickBot="1" x14ac:dyDescent="0.3">
      <c r="B70" s="267" t="s">
        <v>233</v>
      </c>
      <c r="C70" s="267"/>
      <c r="D70" s="267"/>
      <c r="E70" s="267"/>
      <c r="F70" s="267"/>
      <c r="G70" s="267"/>
      <c r="H70" s="267"/>
      <c r="I70" s="267"/>
      <c r="J70" s="267"/>
      <c r="K70" s="267"/>
      <c r="L70" s="267"/>
      <c r="M70" s="267"/>
      <c r="N70" s="267"/>
      <c r="O70" s="267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89" t="s">
        <v>103</v>
      </c>
      <c r="D72" s="290"/>
      <c r="E72" s="290"/>
      <c r="F72" s="290"/>
      <c r="G72" s="290"/>
      <c r="H72" s="290"/>
      <c r="I72" s="290"/>
      <c r="J72" s="290"/>
      <c r="K72" s="290"/>
      <c r="L72" s="290"/>
      <c r="M72" s="290"/>
      <c r="N72" s="290"/>
      <c r="O72" s="291"/>
    </row>
    <row r="73" spans="1:16" ht="22.5" thickTop="1" thickBot="1" x14ac:dyDescent="0.3">
      <c r="B73" s="109"/>
      <c r="C73" s="292">
        <f>2019</f>
        <v>2019</v>
      </c>
      <c r="D73" s="293"/>
      <c r="E73" s="294">
        <v>2020</v>
      </c>
      <c r="F73" s="293"/>
      <c r="G73" s="294">
        <v>2021</v>
      </c>
      <c r="H73" s="293"/>
      <c r="I73" s="294">
        <v>2022</v>
      </c>
      <c r="J73" s="293"/>
      <c r="K73" s="294">
        <v>2023</v>
      </c>
      <c r="L73" s="293"/>
      <c r="M73" s="294">
        <v>2024</v>
      </c>
      <c r="N73" s="295"/>
      <c r="O73" s="296"/>
    </row>
    <row r="74" spans="1:16" ht="16.5" thickTop="1" thickBot="1" x14ac:dyDescent="0.3">
      <c r="B74" s="85"/>
      <c r="C74" s="111" t="s">
        <v>69</v>
      </c>
      <c r="D74" s="112" t="str">
        <f>CONCATENATE("var ",RIGHT(2019,2),"/",RIGHT(2018,2))</f>
        <v>var 19/18</v>
      </c>
      <c r="E74" s="113" t="s">
        <v>69</v>
      </c>
      <c r="F74" s="112" t="str">
        <f>CONCATENATE("var ",RIGHT(E73,2),"/",RIGHT(E73-1,2))</f>
        <v>var 20/19</v>
      </c>
      <c r="G74" s="113" t="s">
        <v>69</v>
      </c>
      <c r="H74" s="112" t="str">
        <f>CONCATENATE("var ",RIGHT(G73,2),"/",RIGHT(G73-1,2))</f>
        <v>var 21/20</v>
      </c>
      <c r="I74" s="113" t="s">
        <v>69</v>
      </c>
      <c r="J74" s="112" t="str">
        <f>CONCATENATE("var ",RIGHT(I73,2),"/",RIGHT(I73-1,2))</f>
        <v>var 22/21</v>
      </c>
      <c r="K74" s="113" t="s">
        <v>69</v>
      </c>
      <c r="L74" s="112" t="str">
        <f>CONCATENATE("var ",RIGHT(K73,2),"/",RIGHT(K73-1,2))</f>
        <v>var 23/22</v>
      </c>
      <c r="M74" s="113" t="s">
        <v>69</v>
      </c>
      <c r="N74" s="112" t="s">
        <v>267</v>
      </c>
      <c r="O74" s="112" t="s">
        <v>268</v>
      </c>
    </row>
    <row r="75" spans="1:16" x14ac:dyDescent="0.25">
      <c r="A75" s="1">
        <v>1</v>
      </c>
      <c r="B75" s="114" t="s">
        <v>71</v>
      </c>
      <c r="C75" s="115">
        <v>522</v>
      </c>
      <c r="D75" s="116">
        <v>0.37007874015748032</v>
      </c>
      <c r="E75" s="115">
        <v>790</v>
      </c>
      <c r="F75" s="116">
        <f>IFERROR(E75/C75-1,"-")</f>
        <v>0.51340996168582365</v>
      </c>
      <c r="G75" s="115">
        <v>562</v>
      </c>
      <c r="H75" s="116">
        <f>IFERROR(G75/E75-1,"-")</f>
        <v>-0.28860759493670884</v>
      </c>
      <c r="I75" s="115">
        <v>1209</v>
      </c>
      <c r="J75" s="116">
        <f>IFERROR(I75/G75-1,"-")</f>
        <v>1.1512455516014235</v>
      </c>
      <c r="K75" s="115">
        <v>2239</v>
      </c>
      <c r="L75" s="116">
        <f>IFERROR(K75/I75-1,"-")</f>
        <v>0.85194375516956167</v>
      </c>
      <c r="M75" s="115">
        <v>1837</v>
      </c>
      <c r="N75" s="116">
        <v>-0.17954443948191157</v>
      </c>
      <c r="O75" s="116">
        <v>2.5191570881226055</v>
      </c>
    </row>
    <row r="76" spans="1:16" x14ac:dyDescent="0.25">
      <c r="A76" s="1">
        <v>2</v>
      </c>
      <c r="B76" s="114" t="s">
        <v>73</v>
      </c>
      <c r="C76" s="115">
        <v>619</v>
      </c>
      <c r="D76" s="116">
        <v>0.42626728110599088</v>
      </c>
      <c r="E76" s="115">
        <v>1391</v>
      </c>
      <c r="F76" s="116">
        <f t="shared" ref="F76:L87" si="3">IFERROR(E76/C76-1,"-")</f>
        <v>1.247172859450727</v>
      </c>
      <c r="G76" s="115">
        <v>777</v>
      </c>
      <c r="H76" s="116">
        <f t="shared" si="3"/>
        <v>-0.44140905823148813</v>
      </c>
      <c r="I76" s="115">
        <v>1565</v>
      </c>
      <c r="J76" s="116">
        <f t="shared" si="3"/>
        <v>1.0141570141570142</v>
      </c>
      <c r="K76" s="115">
        <v>1964</v>
      </c>
      <c r="L76" s="116">
        <f t="shared" si="3"/>
        <v>0.25495207667731634</v>
      </c>
      <c r="M76" s="115">
        <v>2133</v>
      </c>
      <c r="N76" s="116">
        <v>8.6048879837067105E-2</v>
      </c>
      <c r="O76" s="116">
        <v>2.4458804523424877</v>
      </c>
    </row>
    <row r="77" spans="1:16" x14ac:dyDescent="0.25">
      <c r="A77" s="1">
        <v>3</v>
      </c>
      <c r="B77" s="114" t="s">
        <v>75</v>
      </c>
      <c r="C77" s="115">
        <v>1256</v>
      </c>
      <c r="D77" s="116">
        <v>3.8016528925619797E-2</v>
      </c>
      <c r="E77" s="115">
        <v>82</v>
      </c>
      <c r="F77" s="116">
        <f t="shared" si="3"/>
        <v>-0.9347133757961783</v>
      </c>
      <c r="G77" s="115">
        <v>1677</v>
      </c>
      <c r="H77" s="116">
        <f t="shared" si="3"/>
        <v>19.451219512195124</v>
      </c>
      <c r="I77" s="115">
        <v>1228</v>
      </c>
      <c r="J77" s="116">
        <f t="shared" si="3"/>
        <v>-0.26774001192605845</v>
      </c>
      <c r="K77" s="115">
        <v>150</v>
      </c>
      <c r="L77" s="116">
        <f t="shared" si="3"/>
        <v>-0.87785016286644946</v>
      </c>
      <c r="M77" s="115">
        <v>467</v>
      </c>
      <c r="N77" s="116">
        <v>2.1133333333333333</v>
      </c>
      <c r="O77" s="116">
        <v>-0.62818471337579618</v>
      </c>
    </row>
    <row r="78" spans="1:16" x14ac:dyDescent="0.25">
      <c r="A78" s="1">
        <v>4</v>
      </c>
      <c r="B78" s="114" t="s">
        <v>77</v>
      </c>
      <c r="C78" s="115">
        <v>408</v>
      </c>
      <c r="D78" s="116">
        <v>-0.72073921971252575</v>
      </c>
      <c r="E78" s="115">
        <v>0</v>
      </c>
      <c r="F78" s="116">
        <f t="shared" si="3"/>
        <v>-1</v>
      </c>
      <c r="G78" s="115">
        <v>1287</v>
      </c>
      <c r="H78" s="116" t="str">
        <f t="shared" si="3"/>
        <v>-</v>
      </c>
      <c r="I78" s="115">
        <v>2225</v>
      </c>
      <c r="J78" s="116">
        <f t="shared" si="3"/>
        <v>0.72882672882672872</v>
      </c>
      <c r="K78" s="115">
        <v>65</v>
      </c>
      <c r="L78" s="116">
        <f t="shared" si="3"/>
        <v>-0.97078651685393258</v>
      </c>
      <c r="M78" s="115">
        <v>188</v>
      </c>
      <c r="N78" s="116">
        <v>1.8923076923076922</v>
      </c>
      <c r="O78" s="116">
        <v>-0.53921568627450989</v>
      </c>
    </row>
    <row r="79" spans="1:16" x14ac:dyDescent="0.25">
      <c r="A79" s="1">
        <v>5</v>
      </c>
      <c r="B79" s="114" t="s">
        <v>79</v>
      </c>
      <c r="C79" s="115">
        <v>2308</v>
      </c>
      <c r="D79" s="116">
        <v>0.1347099311701081</v>
      </c>
      <c r="E79" s="115">
        <v>0</v>
      </c>
      <c r="F79" s="116">
        <f t="shared" si="3"/>
        <v>-1</v>
      </c>
      <c r="G79" s="115">
        <v>2508</v>
      </c>
      <c r="H79" s="116" t="str">
        <f t="shared" si="3"/>
        <v>-</v>
      </c>
      <c r="I79" s="115">
        <v>2869</v>
      </c>
      <c r="J79" s="116">
        <f t="shared" si="3"/>
        <v>0.14393939393939403</v>
      </c>
      <c r="K79" s="115">
        <v>149</v>
      </c>
      <c r="L79" s="116">
        <f t="shared" si="3"/>
        <v>-0.94806552805855704</v>
      </c>
      <c r="M79" s="115">
        <v>7565</v>
      </c>
      <c r="N79" s="116">
        <v>49.771812080536911</v>
      </c>
      <c r="O79" s="116">
        <v>2.2777296360485271</v>
      </c>
    </row>
    <row r="80" spans="1:16" x14ac:dyDescent="0.25">
      <c r="A80" s="1">
        <v>6</v>
      </c>
      <c r="B80" s="114" t="s">
        <v>81</v>
      </c>
      <c r="C80" s="115">
        <v>2980</v>
      </c>
      <c r="D80" s="116">
        <v>2.6170798898071723E-2</v>
      </c>
      <c r="E80" s="115">
        <v>0</v>
      </c>
      <c r="F80" s="116">
        <f t="shared" si="3"/>
        <v>-1</v>
      </c>
      <c r="G80" s="115">
        <v>1799</v>
      </c>
      <c r="H80" s="116" t="str">
        <f t="shared" si="3"/>
        <v>-</v>
      </c>
      <c r="I80" s="115">
        <v>2161</v>
      </c>
      <c r="J80" s="116">
        <f t="shared" si="3"/>
        <v>0.20122290161200662</v>
      </c>
      <c r="K80" s="115">
        <v>6727</v>
      </c>
      <c r="L80" s="116">
        <f t="shared" si="3"/>
        <v>2.112910689495604</v>
      </c>
      <c r="M80" s="115">
        <v>5618</v>
      </c>
      <c r="N80" s="116">
        <v>-0.16485803478519401</v>
      </c>
      <c r="O80" s="116">
        <v>0.88523489932885902</v>
      </c>
    </row>
    <row r="81" spans="1:16" x14ac:dyDescent="0.25">
      <c r="A81" s="1">
        <v>7</v>
      </c>
      <c r="B81" s="114" t="s">
        <v>83</v>
      </c>
      <c r="C81" s="115">
        <v>3567</v>
      </c>
      <c r="D81" s="116">
        <v>0.43253012048192763</v>
      </c>
      <c r="E81" s="115">
        <v>0</v>
      </c>
      <c r="F81" s="116">
        <f t="shared" si="3"/>
        <v>-1</v>
      </c>
      <c r="G81" s="115">
        <v>1964</v>
      </c>
      <c r="H81" s="116" t="str">
        <f t="shared" si="3"/>
        <v>-</v>
      </c>
      <c r="I81" s="115">
        <v>10726</v>
      </c>
      <c r="J81" s="116">
        <f t="shared" si="3"/>
        <v>4.4613034623217924</v>
      </c>
      <c r="K81" s="115">
        <v>9562</v>
      </c>
      <c r="L81" s="116">
        <f t="shared" si="3"/>
        <v>-0.10852134999067686</v>
      </c>
      <c r="M81" s="115">
        <v>1991</v>
      </c>
      <c r="N81" s="116">
        <v>-0.79177996235097259</v>
      </c>
      <c r="O81" s="116">
        <v>-0.44182786655452766</v>
      </c>
    </row>
    <row r="82" spans="1:16" x14ac:dyDescent="0.25">
      <c r="A82" s="1">
        <v>8</v>
      </c>
      <c r="B82" s="114" t="s">
        <v>85</v>
      </c>
      <c r="C82" s="115">
        <v>3546</v>
      </c>
      <c r="D82" s="116">
        <v>0.18993288590604029</v>
      </c>
      <c r="E82" s="115">
        <v>1825</v>
      </c>
      <c r="F82" s="116">
        <f t="shared" si="3"/>
        <v>-0.48533558939650312</v>
      </c>
      <c r="G82" s="115">
        <v>3012</v>
      </c>
      <c r="H82" s="116">
        <f t="shared" si="3"/>
        <v>0.6504109589041096</v>
      </c>
      <c r="I82" s="115">
        <v>506</v>
      </c>
      <c r="J82" s="116">
        <f t="shared" si="3"/>
        <v>-0.8320053120849934</v>
      </c>
      <c r="K82" s="115">
        <v>312</v>
      </c>
      <c r="L82" s="116">
        <f t="shared" si="3"/>
        <v>-0.38339920948616601</v>
      </c>
      <c r="M82" s="115">
        <v>6019</v>
      </c>
      <c r="N82" s="116">
        <v>18.291666666666668</v>
      </c>
      <c r="O82" s="116">
        <v>0.69740552735476591</v>
      </c>
    </row>
    <row r="83" spans="1:16" x14ac:dyDescent="0.25">
      <c r="A83" s="1">
        <v>9</v>
      </c>
      <c r="B83" s="114" t="s">
        <v>87</v>
      </c>
      <c r="C83" s="115">
        <v>3428</v>
      </c>
      <c r="D83" s="116">
        <v>0.26494464944649443</v>
      </c>
      <c r="E83" s="115">
        <v>1984</v>
      </c>
      <c r="F83" s="116">
        <f t="shared" si="3"/>
        <v>-0.4212368728121354</v>
      </c>
      <c r="G83" s="115">
        <v>3162</v>
      </c>
      <c r="H83" s="116">
        <f t="shared" si="3"/>
        <v>0.59375</v>
      </c>
      <c r="I83" s="115">
        <v>268</v>
      </c>
      <c r="J83" s="116">
        <f t="shared" si="3"/>
        <v>-0.91524351676154336</v>
      </c>
      <c r="K83" s="115">
        <v>7303</v>
      </c>
      <c r="L83" s="116">
        <f t="shared" si="3"/>
        <v>26.25</v>
      </c>
      <c r="M83" s="115">
        <v>5017</v>
      </c>
      <c r="N83" s="116">
        <v>-0.31302204573462955</v>
      </c>
      <c r="O83" s="116">
        <v>0.46353558926487759</v>
      </c>
    </row>
    <row r="84" spans="1:16" x14ac:dyDescent="0.25">
      <c r="A84" s="1">
        <v>10</v>
      </c>
      <c r="B84" s="114" t="s">
        <v>89</v>
      </c>
      <c r="C84" s="115">
        <v>2125</v>
      </c>
      <c r="D84" s="116">
        <v>0.37540453074433655</v>
      </c>
      <c r="E84" s="115">
        <v>1117</v>
      </c>
      <c r="F84" s="116">
        <f t="shared" si="3"/>
        <v>-0.47435294117647053</v>
      </c>
      <c r="G84" s="115">
        <v>3622</v>
      </c>
      <c r="H84" s="116">
        <f t="shared" si="3"/>
        <v>2.2426141450313337</v>
      </c>
      <c r="I84" s="115">
        <v>315</v>
      </c>
      <c r="J84" s="116">
        <f t="shared" si="3"/>
        <v>-0.91303147432357812</v>
      </c>
      <c r="K84" s="115">
        <v>115</v>
      </c>
      <c r="L84" s="116">
        <f t="shared" si="3"/>
        <v>-0.63492063492063489</v>
      </c>
      <c r="M84" s="115"/>
      <c r="N84" s="116" t="s">
        <v>223</v>
      </c>
      <c r="O84" s="116" t="s">
        <v>223</v>
      </c>
    </row>
    <row r="85" spans="1:16" x14ac:dyDescent="0.25">
      <c r="A85" s="1">
        <v>11</v>
      </c>
      <c r="B85" s="114" t="s">
        <v>91</v>
      </c>
      <c r="C85" s="115">
        <v>1107</v>
      </c>
      <c r="D85" s="116">
        <v>0.35495716034271729</v>
      </c>
      <c r="E85" s="115">
        <v>491</v>
      </c>
      <c r="F85" s="116">
        <f t="shared" si="3"/>
        <v>-0.55645889792231262</v>
      </c>
      <c r="G85" s="115">
        <v>1011</v>
      </c>
      <c r="H85" s="116">
        <f t="shared" si="3"/>
        <v>1.0590631364562118</v>
      </c>
      <c r="I85" s="115">
        <v>140</v>
      </c>
      <c r="J85" s="116">
        <f t="shared" si="3"/>
        <v>-0.86152324431256178</v>
      </c>
      <c r="K85" s="115">
        <v>1666</v>
      </c>
      <c r="L85" s="116">
        <f t="shared" si="3"/>
        <v>10.9</v>
      </c>
      <c r="M85" s="115"/>
      <c r="N85" s="116" t="s">
        <v>223</v>
      </c>
      <c r="O85" s="116" t="s">
        <v>223</v>
      </c>
    </row>
    <row r="86" spans="1:16" x14ac:dyDescent="0.25">
      <c r="A86" s="1">
        <v>12</v>
      </c>
      <c r="B86" s="114" t="s">
        <v>93</v>
      </c>
      <c r="C86" s="115">
        <v>886</v>
      </c>
      <c r="D86" s="116">
        <v>0.23570432357043236</v>
      </c>
      <c r="E86" s="115">
        <v>342</v>
      </c>
      <c r="F86" s="116">
        <f t="shared" si="3"/>
        <v>-0.61399548532731374</v>
      </c>
      <c r="G86" s="115">
        <v>186</v>
      </c>
      <c r="H86" s="116">
        <f t="shared" si="3"/>
        <v>-0.45614035087719296</v>
      </c>
      <c r="I86" s="115">
        <v>126</v>
      </c>
      <c r="J86" s="116">
        <f t="shared" si="3"/>
        <v>-0.32258064516129037</v>
      </c>
      <c r="K86" s="115">
        <v>1747</v>
      </c>
      <c r="L86" s="116">
        <f t="shared" si="3"/>
        <v>12.865079365079366</v>
      </c>
      <c r="M86" s="115"/>
      <c r="N86" s="116" t="s">
        <v>223</v>
      </c>
      <c r="O86" s="116" t="s">
        <v>223</v>
      </c>
    </row>
    <row r="87" spans="1:16" ht="15.75" x14ac:dyDescent="0.25">
      <c r="B87" s="117" t="s">
        <v>30</v>
      </c>
      <c r="C87" s="118">
        <v>22752</v>
      </c>
      <c r="D87" s="119">
        <v>0.15592135345221769</v>
      </c>
      <c r="E87" s="118">
        <v>8930</v>
      </c>
      <c r="F87" s="119">
        <f t="shared" si="3"/>
        <v>-0.60750703234880454</v>
      </c>
      <c r="G87" s="118">
        <v>21567</v>
      </c>
      <c r="H87" s="119">
        <f t="shared" si="3"/>
        <v>1.41511758118701</v>
      </c>
      <c r="I87" s="118">
        <v>23338</v>
      </c>
      <c r="J87" s="119">
        <f t="shared" si="3"/>
        <v>8.2116196040246781E-2</v>
      </c>
      <c r="K87" s="118">
        <v>31999</v>
      </c>
      <c r="L87" s="119">
        <f t="shared" si="3"/>
        <v>0.37111149198731685</v>
      </c>
      <c r="M87" s="118">
        <v>30835</v>
      </c>
      <c r="N87" s="119">
        <v>8.303185697727522E-2</v>
      </c>
      <c r="O87" s="119">
        <v>0.65477084898572513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</row>
    <row r="92" spans="1:16" ht="48.75" customHeight="1" thickBot="1" x14ac:dyDescent="0.3">
      <c r="B92" s="267" t="s">
        <v>234</v>
      </c>
      <c r="C92" s="267"/>
      <c r="D92" s="267"/>
      <c r="E92" s="267"/>
      <c r="F92" s="267"/>
      <c r="G92" s="267"/>
      <c r="H92" s="267"/>
      <c r="I92" s="267"/>
      <c r="J92" s="267"/>
      <c r="K92" s="267"/>
      <c r="L92" s="267"/>
      <c r="M92" s="267"/>
      <c r="N92" s="267"/>
      <c r="O92" s="267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89" t="s">
        <v>107</v>
      </c>
      <c r="D94" s="290"/>
      <c r="E94" s="290"/>
      <c r="F94" s="290"/>
      <c r="G94" s="290"/>
      <c r="H94" s="290"/>
      <c r="I94" s="290"/>
      <c r="J94" s="290"/>
      <c r="K94" s="290"/>
      <c r="L94" s="290"/>
      <c r="M94" s="290"/>
      <c r="N94" s="290"/>
      <c r="O94" s="291"/>
    </row>
    <row r="95" spans="1:16" ht="22.5" thickTop="1" thickBot="1" x14ac:dyDescent="0.3">
      <c r="B95" s="109"/>
      <c r="C95" s="292">
        <f>2019</f>
        <v>2019</v>
      </c>
      <c r="D95" s="293"/>
      <c r="E95" s="294">
        <v>2020</v>
      </c>
      <c r="F95" s="293"/>
      <c r="G95" s="294">
        <v>2021</v>
      </c>
      <c r="H95" s="293"/>
      <c r="I95" s="294">
        <v>2022</v>
      </c>
      <c r="J95" s="293"/>
      <c r="K95" s="294">
        <v>2023</v>
      </c>
      <c r="L95" s="293"/>
      <c r="M95" s="294">
        <v>2024</v>
      </c>
      <c r="N95" s="295"/>
      <c r="O95" s="296"/>
    </row>
    <row r="96" spans="1:16" ht="16.5" thickTop="1" thickBot="1" x14ac:dyDescent="0.3">
      <c r="B96" s="85"/>
      <c r="C96" s="111" t="s">
        <v>69</v>
      </c>
      <c r="D96" s="112" t="str">
        <f>CONCATENATE("var ",RIGHT(2019,2),"/",RIGHT(2018,2))</f>
        <v>var 19/18</v>
      </c>
      <c r="E96" s="113" t="s">
        <v>69</v>
      </c>
      <c r="F96" s="112" t="str">
        <f>CONCATENATE("var ",RIGHT(E95,2),"/",RIGHT(E95-1,2))</f>
        <v>var 20/19</v>
      </c>
      <c r="G96" s="113" t="s">
        <v>69</v>
      </c>
      <c r="H96" s="112" t="str">
        <f>CONCATENATE("var ",RIGHT(G95,2),"/",RIGHT(G95-1,2))</f>
        <v>var 21/20</v>
      </c>
      <c r="I96" s="113" t="s">
        <v>69</v>
      </c>
      <c r="J96" s="112" t="str">
        <f>CONCATENATE("var ",RIGHT(I95,2),"/",RIGHT(I95-1,2))</f>
        <v>var 22/21</v>
      </c>
      <c r="K96" s="113" t="s">
        <v>69</v>
      </c>
      <c r="L96" s="112" t="str">
        <f>CONCATENATE("var ",RIGHT(K95,2),"/",RIGHT(K95-1,2))</f>
        <v>var 23/22</v>
      </c>
      <c r="M96" s="113" t="s">
        <v>69</v>
      </c>
      <c r="N96" s="112" t="s">
        <v>267</v>
      </c>
      <c r="O96" s="112" t="s">
        <v>268</v>
      </c>
    </row>
    <row r="97" spans="2:15" x14ac:dyDescent="0.25">
      <c r="B97" s="114" t="s">
        <v>71</v>
      </c>
      <c r="C97" s="115">
        <v>8557</v>
      </c>
      <c r="D97" s="116">
        <v>-1.5169194865810587E-3</v>
      </c>
      <c r="E97" s="115">
        <v>7440</v>
      </c>
      <c r="F97" s="116">
        <f t="shared" ref="F97:L109" si="4">IFERROR(E97/C97-1,"-")</f>
        <v>-0.13053640294495739</v>
      </c>
      <c r="G97" s="115">
        <v>627</v>
      </c>
      <c r="H97" s="116">
        <f t="shared" si="4"/>
        <v>-0.91572580645161294</v>
      </c>
      <c r="I97" s="115">
        <v>7891</v>
      </c>
      <c r="J97" s="116">
        <f t="shared" si="4"/>
        <v>11.585326953748007</v>
      </c>
      <c r="K97" s="115">
        <v>15160</v>
      </c>
      <c r="L97" s="116">
        <f t="shared" si="4"/>
        <v>0.92117602331770376</v>
      </c>
      <c r="M97" s="115">
        <v>13042</v>
      </c>
      <c r="N97" s="116">
        <v>-0.13970976253298151</v>
      </c>
      <c r="O97" s="116">
        <v>0.52413228935374545</v>
      </c>
    </row>
    <row r="98" spans="2:15" x14ac:dyDescent="0.25">
      <c r="B98" s="114" t="s">
        <v>73</v>
      </c>
      <c r="C98" s="115">
        <v>8922</v>
      </c>
      <c r="D98" s="116">
        <v>-7.1978364884543344E-2</v>
      </c>
      <c r="E98" s="115">
        <v>8735</v>
      </c>
      <c r="F98" s="116">
        <f t="shared" si="4"/>
        <v>-2.0959426137637349E-2</v>
      </c>
      <c r="G98" s="115">
        <v>759</v>
      </c>
      <c r="H98" s="116">
        <f t="shared" si="4"/>
        <v>-0.91310818546078987</v>
      </c>
      <c r="I98" s="115">
        <v>7950</v>
      </c>
      <c r="J98" s="116">
        <f t="shared" si="4"/>
        <v>9.4743083003952577</v>
      </c>
      <c r="K98" s="115">
        <v>16101</v>
      </c>
      <c r="L98" s="116">
        <f t="shared" si="4"/>
        <v>1.0252830188679245</v>
      </c>
      <c r="M98" s="115">
        <v>20766</v>
      </c>
      <c r="N98" s="116">
        <v>0.28973355692193037</v>
      </c>
      <c r="O98" s="116">
        <v>1.327505043712172</v>
      </c>
    </row>
    <row r="99" spans="2:15" x14ac:dyDescent="0.25">
      <c r="B99" s="114" t="s">
        <v>75</v>
      </c>
      <c r="C99" s="115">
        <v>8233</v>
      </c>
      <c r="D99" s="116">
        <v>-0.2521573258243256</v>
      </c>
      <c r="E99" s="115">
        <v>2353</v>
      </c>
      <c r="F99" s="116">
        <f t="shared" si="4"/>
        <v>-0.71419895542329648</v>
      </c>
      <c r="G99" s="115">
        <v>1288</v>
      </c>
      <c r="H99" s="116">
        <f t="shared" si="4"/>
        <v>-0.45261368465788354</v>
      </c>
      <c r="I99" s="115">
        <v>8848</v>
      </c>
      <c r="J99" s="116">
        <f t="shared" si="4"/>
        <v>5.8695652173913047</v>
      </c>
      <c r="K99" s="115">
        <v>15352</v>
      </c>
      <c r="L99" s="116">
        <f t="shared" si="4"/>
        <v>0.7350813743218807</v>
      </c>
      <c r="M99" s="115">
        <v>18394</v>
      </c>
      <c r="N99" s="116">
        <v>0.19815007816571129</v>
      </c>
      <c r="O99" s="116">
        <v>1.234179521438115</v>
      </c>
    </row>
    <row r="100" spans="2:15" x14ac:dyDescent="0.25">
      <c r="B100" s="114" t="s">
        <v>77</v>
      </c>
      <c r="C100" s="115">
        <v>9599</v>
      </c>
      <c r="D100" s="116">
        <v>-5.484442693974001E-2</v>
      </c>
      <c r="E100" s="115">
        <v>0</v>
      </c>
      <c r="F100" s="116">
        <f t="shared" si="4"/>
        <v>-1</v>
      </c>
      <c r="G100" s="115">
        <v>2325</v>
      </c>
      <c r="H100" s="116" t="str">
        <f t="shared" si="4"/>
        <v>-</v>
      </c>
      <c r="I100" s="115">
        <v>10186</v>
      </c>
      <c r="J100" s="116">
        <f t="shared" si="4"/>
        <v>3.3810752688172041</v>
      </c>
      <c r="K100" s="115">
        <v>11465</v>
      </c>
      <c r="L100" s="116">
        <f t="shared" si="4"/>
        <v>0.12556450029452182</v>
      </c>
      <c r="M100" s="115">
        <v>14296</v>
      </c>
      <c r="N100" s="116">
        <v>0.24692542520715222</v>
      </c>
      <c r="O100" s="116">
        <v>0.48932180435462036</v>
      </c>
    </row>
    <row r="101" spans="2:15" x14ac:dyDescent="0.25">
      <c r="B101" s="114" t="s">
        <v>79</v>
      </c>
      <c r="C101" s="115">
        <v>7193</v>
      </c>
      <c r="D101" s="116">
        <v>-0.11568723875092202</v>
      </c>
      <c r="E101" s="115">
        <v>0</v>
      </c>
      <c r="F101" s="116">
        <f t="shared" si="4"/>
        <v>-1</v>
      </c>
      <c r="G101" s="115">
        <v>1733</v>
      </c>
      <c r="H101" s="116" t="str">
        <f t="shared" si="4"/>
        <v>-</v>
      </c>
      <c r="I101" s="115">
        <v>9107</v>
      </c>
      <c r="J101" s="116">
        <f t="shared" si="4"/>
        <v>4.2550490478938254</v>
      </c>
      <c r="K101" s="115">
        <v>6472</v>
      </c>
      <c r="L101" s="116">
        <f t="shared" si="4"/>
        <v>-0.28933787196661909</v>
      </c>
      <c r="M101" s="115">
        <v>12708</v>
      </c>
      <c r="N101" s="116">
        <v>0.96353522867737951</v>
      </c>
      <c r="O101" s="116">
        <v>0.76671764215209226</v>
      </c>
    </row>
    <row r="102" spans="2:15" x14ac:dyDescent="0.25">
      <c r="B102" s="114" t="s">
        <v>81</v>
      </c>
      <c r="C102" s="115">
        <v>6597</v>
      </c>
      <c r="D102" s="116">
        <v>-8.7152516904582811E-3</v>
      </c>
      <c r="E102" s="115">
        <v>0</v>
      </c>
      <c r="F102" s="116">
        <f t="shared" si="4"/>
        <v>-1</v>
      </c>
      <c r="G102" s="115">
        <v>1292</v>
      </c>
      <c r="H102" s="116" t="str">
        <f t="shared" si="4"/>
        <v>-</v>
      </c>
      <c r="I102" s="115">
        <v>8065</v>
      </c>
      <c r="J102" s="116">
        <f t="shared" si="4"/>
        <v>5.242260061919505</v>
      </c>
      <c r="K102" s="115">
        <v>6551</v>
      </c>
      <c r="L102" s="116">
        <f t="shared" si="4"/>
        <v>-0.18772473651580901</v>
      </c>
      <c r="M102" s="115">
        <v>8919</v>
      </c>
      <c r="N102" s="116">
        <v>0.36147153106395979</v>
      </c>
      <c r="O102" s="116">
        <v>0.35197817189631642</v>
      </c>
    </row>
    <row r="103" spans="2:15" x14ac:dyDescent="0.25">
      <c r="B103" s="114" t="s">
        <v>83</v>
      </c>
      <c r="C103" s="115">
        <v>6523</v>
      </c>
      <c r="D103" s="116">
        <v>-9.3650131999444164E-2</v>
      </c>
      <c r="E103" s="115">
        <v>0</v>
      </c>
      <c r="F103" s="116">
        <f t="shared" si="4"/>
        <v>-1</v>
      </c>
      <c r="G103" s="115">
        <v>306</v>
      </c>
      <c r="H103" s="116" t="str">
        <f t="shared" si="4"/>
        <v>-</v>
      </c>
      <c r="I103" s="115">
        <v>12664</v>
      </c>
      <c r="J103" s="116">
        <f t="shared" si="4"/>
        <v>40.385620915032682</v>
      </c>
      <c r="K103" s="115">
        <v>11258</v>
      </c>
      <c r="L103" s="116">
        <f t="shared" si="4"/>
        <v>-0.11102337334175616</v>
      </c>
      <c r="M103" s="115">
        <v>12673</v>
      </c>
      <c r="N103" s="116">
        <v>0.12568839936045473</v>
      </c>
      <c r="O103" s="116">
        <v>0.94281772190709789</v>
      </c>
    </row>
    <row r="104" spans="2:15" x14ac:dyDescent="0.25">
      <c r="B104" s="114" t="s">
        <v>85</v>
      </c>
      <c r="C104" s="115">
        <v>8173</v>
      </c>
      <c r="D104" s="116">
        <v>0.13814232001114046</v>
      </c>
      <c r="E104" s="115">
        <v>738</v>
      </c>
      <c r="F104" s="116">
        <f t="shared" si="4"/>
        <v>-0.90970267955463113</v>
      </c>
      <c r="G104" s="115">
        <v>2564</v>
      </c>
      <c r="H104" s="116">
        <f t="shared" si="4"/>
        <v>2.4742547425474255</v>
      </c>
      <c r="I104" s="115">
        <v>13893</v>
      </c>
      <c r="J104" s="116">
        <f t="shared" si="4"/>
        <v>4.4184867394695786</v>
      </c>
      <c r="K104" s="115">
        <v>8535</v>
      </c>
      <c r="L104" s="116">
        <f t="shared" si="4"/>
        <v>-0.38566184409414817</v>
      </c>
      <c r="M104" s="115">
        <v>16215</v>
      </c>
      <c r="N104" s="116">
        <v>0.89982425307557112</v>
      </c>
      <c r="O104" s="116">
        <v>0.98397161385048326</v>
      </c>
    </row>
    <row r="105" spans="2:15" x14ac:dyDescent="0.25">
      <c r="B105" s="114" t="s">
        <v>87</v>
      </c>
      <c r="C105" s="115">
        <v>5952</v>
      </c>
      <c r="D105" s="116">
        <v>-8.6976530142659936E-2</v>
      </c>
      <c r="E105" s="115">
        <v>756</v>
      </c>
      <c r="F105" s="116">
        <f t="shared" si="4"/>
        <v>-0.87298387096774199</v>
      </c>
      <c r="G105" s="115">
        <v>3968</v>
      </c>
      <c r="H105" s="116">
        <f t="shared" si="4"/>
        <v>4.2486772486772484</v>
      </c>
      <c r="I105" s="115">
        <v>9524</v>
      </c>
      <c r="J105" s="116">
        <f t="shared" si="4"/>
        <v>1.400201612903226</v>
      </c>
      <c r="K105" s="115">
        <v>7518</v>
      </c>
      <c r="L105" s="116">
        <f t="shared" si="4"/>
        <v>-0.21062578748425032</v>
      </c>
      <c r="M105" s="115">
        <v>10082</v>
      </c>
      <c r="N105" s="116">
        <v>0.34104815110401709</v>
      </c>
      <c r="O105" s="116">
        <v>0.6938844086021505</v>
      </c>
    </row>
    <row r="106" spans="2:15" x14ac:dyDescent="0.25">
      <c r="B106" s="114" t="s">
        <v>89</v>
      </c>
      <c r="C106" s="115">
        <v>9518</v>
      </c>
      <c r="D106" s="116">
        <v>7.4145130346461974E-2</v>
      </c>
      <c r="E106" s="115">
        <v>1374</v>
      </c>
      <c r="F106" s="116">
        <f t="shared" si="4"/>
        <v>-0.85564194158436646</v>
      </c>
      <c r="G106" s="115">
        <v>9090</v>
      </c>
      <c r="H106" s="116">
        <f t="shared" si="4"/>
        <v>5.6157205240174672</v>
      </c>
      <c r="I106" s="115">
        <v>13558</v>
      </c>
      <c r="J106" s="116">
        <f t="shared" si="4"/>
        <v>0.49152915291529142</v>
      </c>
      <c r="K106" s="115">
        <v>15736</v>
      </c>
      <c r="L106" s="116">
        <f t="shared" si="4"/>
        <v>0.16064316270836398</v>
      </c>
      <c r="M106" s="115"/>
      <c r="N106" s="116" t="s">
        <v>223</v>
      </c>
      <c r="O106" s="116" t="s">
        <v>223</v>
      </c>
    </row>
    <row r="107" spans="2:15" x14ac:dyDescent="0.25">
      <c r="B107" s="114" t="s">
        <v>91</v>
      </c>
      <c r="C107" s="115">
        <v>7543</v>
      </c>
      <c r="D107" s="116">
        <v>-0.1831275720164609</v>
      </c>
      <c r="E107" s="115">
        <v>1511</v>
      </c>
      <c r="F107" s="116">
        <f t="shared" si="4"/>
        <v>-0.79968182420787481</v>
      </c>
      <c r="G107" s="115">
        <v>11417</v>
      </c>
      <c r="H107" s="116">
        <f t="shared" si="4"/>
        <v>6.5559232296492391</v>
      </c>
      <c r="I107" s="115">
        <v>13775</v>
      </c>
      <c r="J107" s="116">
        <f t="shared" si="4"/>
        <v>0.20653411579223957</v>
      </c>
      <c r="K107" s="115">
        <v>9793</v>
      </c>
      <c r="L107" s="116">
        <f t="shared" si="4"/>
        <v>-0.28907441016333935</v>
      </c>
      <c r="M107" s="115"/>
      <c r="N107" s="116" t="s">
        <v>223</v>
      </c>
      <c r="O107" s="116" t="s">
        <v>223</v>
      </c>
    </row>
    <row r="108" spans="2:15" x14ac:dyDescent="0.25">
      <c r="B108" s="114" t="s">
        <v>93</v>
      </c>
      <c r="C108" s="115">
        <v>8412</v>
      </c>
      <c r="D108" s="116">
        <v>-2.886169475871625E-2</v>
      </c>
      <c r="E108" s="115">
        <v>7493</v>
      </c>
      <c r="F108" s="116">
        <f t="shared" si="4"/>
        <v>-0.10924869234427004</v>
      </c>
      <c r="G108" s="115">
        <v>8624</v>
      </c>
      <c r="H108" s="116">
        <f t="shared" si="4"/>
        <v>0.15094087815294266</v>
      </c>
      <c r="I108" s="115">
        <v>13244</v>
      </c>
      <c r="J108" s="116">
        <f t="shared" si="4"/>
        <v>0.53571428571428581</v>
      </c>
      <c r="K108" s="115">
        <v>8828</v>
      </c>
      <c r="L108" s="116">
        <f t="shared" si="4"/>
        <v>-0.33343400785261246</v>
      </c>
      <c r="M108" s="115"/>
      <c r="N108" s="116" t="s">
        <v>223</v>
      </c>
      <c r="O108" s="116" t="s">
        <v>223</v>
      </c>
    </row>
    <row r="109" spans="2:15" ht="15.75" x14ac:dyDescent="0.25">
      <c r="B109" s="117" t="s">
        <v>30</v>
      </c>
      <c r="C109" s="118">
        <v>95222</v>
      </c>
      <c r="D109" s="119">
        <v>-6.454338258409309E-2</v>
      </c>
      <c r="E109" s="118">
        <v>31040</v>
      </c>
      <c r="F109" s="119">
        <f t="shared" si="4"/>
        <v>-0.67402491020982547</v>
      </c>
      <c r="G109" s="118">
        <v>43993</v>
      </c>
      <c r="H109" s="119">
        <f t="shared" si="4"/>
        <v>0.41730025773195867</v>
      </c>
      <c r="I109" s="118">
        <v>128705</v>
      </c>
      <c r="J109" s="119">
        <f t="shared" si="4"/>
        <v>1.9255790693974042</v>
      </c>
      <c r="K109" s="118">
        <v>132769</v>
      </c>
      <c r="L109" s="119">
        <f t="shared" si="4"/>
        <v>3.1576084845188701E-2</v>
      </c>
      <c r="M109" s="118">
        <v>127095</v>
      </c>
      <c r="N109" s="119">
        <v>0.29145835873673942</v>
      </c>
      <c r="O109" s="119">
        <v>0.82217666203099693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</row>
    <row r="114" spans="1:16" ht="48.75" customHeight="1" thickBot="1" x14ac:dyDescent="0.3">
      <c r="B114" s="267" t="s">
        <v>235</v>
      </c>
      <c r="C114" s="267"/>
      <c r="D114" s="267"/>
      <c r="E114" s="267"/>
      <c r="F114" s="267"/>
      <c r="G114" s="267"/>
      <c r="H114" s="267"/>
      <c r="I114" s="267"/>
      <c r="J114" s="267"/>
      <c r="K114" s="267"/>
      <c r="L114" s="267"/>
      <c r="M114" s="267"/>
      <c r="N114" s="267"/>
      <c r="O114" s="267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89" t="s">
        <v>110</v>
      </c>
      <c r="D116" s="290"/>
      <c r="E116" s="290"/>
      <c r="F116" s="290"/>
      <c r="G116" s="290"/>
      <c r="H116" s="290"/>
      <c r="I116" s="290"/>
      <c r="J116" s="290"/>
      <c r="K116" s="290"/>
      <c r="L116" s="290"/>
      <c r="M116" s="290"/>
      <c r="N116" s="290"/>
      <c r="O116" s="291"/>
    </row>
    <row r="117" spans="1:16" ht="22.5" thickTop="1" thickBot="1" x14ac:dyDescent="0.3">
      <c r="B117" s="109"/>
      <c r="C117" s="292">
        <f>2019</f>
        <v>2019</v>
      </c>
      <c r="D117" s="293"/>
      <c r="E117" s="294">
        <v>2020</v>
      </c>
      <c r="F117" s="293"/>
      <c r="G117" s="294">
        <v>2021</v>
      </c>
      <c r="H117" s="293"/>
      <c r="I117" s="294">
        <v>2022</v>
      </c>
      <c r="J117" s="293"/>
      <c r="K117" s="294">
        <v>2023</v>
      </c>
      <c r="L117" s="293"/>
      <c r="M117" s="294">
        <v>2024</v>
      </c>
      <c r="N117" s="295"/>
      <c r="O117" s="296"/>
    </row>
    <row r="118" spans="1:16" ht="16.5" thickTop="1" thickBot="1" x14ac:dyDescent="0.3">
      <c r="B118" s="85"/>
      <c r="C118" s="111" t="s">
        <v>69</v>
      </c>
      <c r="D118" s="112" t="str">
        <f>CONCATENATE("var ",RIGHT(2019,2),"/",RIGHT(2018,2))</f>
        <v>var 19/18</v>
      </c>
      <c r="E118" s="113" t="s">
        <v>69</v>
      </c>
      <c r="F118" s="112" t="str">
        <f>CONCATENATE("var ",RIGHT(E117,2),"/",RIGHT(E117-1,2))</f>
        <v>var 20/19</v>
      </c>
      <c r="G118" s="113" t="s">
        <v>69</v>
      </c>
      <c r="H118" s="112" t="str">
        <f>CONCATENATE("var ",RIGHT(G117,2),"/",RIGHT(G117-1,2))</f>
        <v>var 21/20</v>
      </c>
      <c r="I118" s="113" t="s">
        <v>69</v>
      </c>
      <c r="J118" s="112" t="str">
        <f>CONCATENATE("var ",RIGHT(I117,2),"/",RIGHT(I117-1,2))</f>
        <v>var 22/21</v>
      </c>
      <c r="K118" s="113" t="s">
        <v>69</v>
      </c>
      <c r="L118" s="112" t="str">
        <f>CONCATENATE("var ",RIGHT(K117,2),"/",RIGHT(K117-1,2))</f>
        <v>var 23/22</v>
      </c>
      <c r="M118" s="113" t="s">
        <v>69</v>
      </c>
      <c r="N118" s="112" t="s">
        <v>267</v>
      </c>
      <c r="O118" s="112" t="s">
        <v>268</v>
      </c>
    </row>
    <row r="119" spans="1:16" x14ac:dyDescent="0.25">
      <c r="B119" s="114" t="s">
        <v>71</v>
      </c>
      <c r="C119" s="115">
        <v>3361</v>
      </c>
      <c r="D119" s="116">
        <v>-7.7155409115870377E-2</v>
      </c>
      <c r="E119" s="115">
        <v>2400</v>
      </c>
      <c r="F119" s="116">
        <f t="shared" ref="F119:L131" si="5">IFERROR(E119/C119-1,"-")</f>
        <v>-0.28592680749776855</v>
      </c>
      <c r="G119" s="115">
        <v>4</v>
      </c>
      <c r="H119" s="116">
        <f t="shared" si="5"/>
        <v>-0.99833333333333329</v>
      </c>
      <c r="I119" s="115">
        <v>1707</v>
      </c>
      <c r="J119" s="116">
        <f t="shared" si="5"/>
        <v>425.75</v>
      </c>
      <c r="K119" s="115">
        <v>4748</v>
      </c>
      <c r="L119" s="116">
        <f t="shared" si="5"/>
        <v>1.7814879906268306</v>
      </c>
      <c r="M119" s="115">
        <v>6517</v>
      </c>
      <c r="N119" s="116">
        <v>0.37257792754844155</v>
      </c>
      <c r="O119" s="116">
        <v>0.93900624814043443</v>
      </c>
    </row>
    <row r="120" spans="1:16" x14ac:dyDescent="0.25">
      <c r="B120" s="114" t="s">
        <v>73</v>
      </c>
      <c r="C120" s="115">
        <v>4088</v>
      </c>
      <c r="D120" s="116">
        <v>-8.0314960629921273E-2</v>
      </c>
      <c r="E120" s="115">
        <v>3884</v>
      </c>
      <c r="F120" s="116">
        <f t="shared" si="5"/>
        <v>-4.9902152641878694E-2</v>
      </c>
      <c r="G120" s="115">
        <v>1</v>
      </c>
      <c r="H120" s="116">
        <f t="shared" si="5"/>
        <v>-0.99974253347064879</v>
      </c>
      <c r="I120" s="115">
        <v>2953</v>
      </c>
      <c r="J120" s="116">
        <f t="shared" si="5"/>
        <v>2952</v>
      </c>
      <c r="K120" s="115">
        <v>5416</v>
      </c>
      <c r="L120" s="116">
        <f t="shared" si="5"/>
        <v>0.83406705045716212</v>
      </c>
      <c r="M120" s="115">
        <v>6599</v>
      </c>
      <c r="N120" s="116">
        <v>0.21842688330871485</v>
      </c>
      <c r="O120" s="116">
        <v>0.6142367906066537</v>
      </c>
    </row>
    <row r="121" spans="1:16" x14ac:dyDescent="0.25">
      <c r="B121" s="114" t="s">
        <v>75</v>
      </c>
      <c r="C121" s="115">
        <v>3285</v>
      </c>
      <c r="D121" s="116">
        <v>-0.35258178951517538</v>
      </c>
      <c r="E121" s="115">
        <v>1088</v>
      </c>
      <c r="F121" s="116">
        <f t="shared" si="5"/>
        <v>-0.66879756468797558</v>
      </c>
      <c r="G121" s="115">
        <v>0</v>
      </c>
      <c r="H121" s="116">
        <f t="shared" si="5"/>
        <v>-1</v>
      </c>
      <c r="I121" s="115">
        <v>4157</v>
      </c>
      <c r="J121" s="116" t="str">
        <f t="shared" si="5"/>
        <v>-</v>
      </c>
      <c r="K121" s="115">
        <v>5893</v>
      </c>
      <c r="L121" s="116">
        <f t="shared" si="5"/>
        <v>0.41760885253788782</v>
      </c>
      <c r="M121" s="115">
        <v>5818</v>
      </c>
      <c r="N121" s="116">
        <v>-1.2726964194807344E-2</v>
      </c>
      <c r="O121" s="116">
        <v>0.7710806697108068</v>
      </c>
    </row>
    <row r="122" spans="1:16" x14ac:dyDescent="0.25">
      <c r="B122" s="114" t="s">
        <v>77</v>
      </c>
      <c r="C122" s="115">
        <v>4822</v>
      </c>
      <c r="D122" s="116">
        <v>-3.3667334669338689E-2</v>
      </c>
      <c r="E122" s="115">
        <v>0</v>
      </c>
      <c r="F122" s="116">
        <f t="shared" si="5"/>
        <v>-1</v>
      </c>
      <c r="G122" s="115">
        <v>472</v>
      </c>
      <c r="H122" s="116" t="str">
        <f t="shared" si="5"/>
        <v>-</v>
      </c>
      <c r="I122" s="115">
        <v>5565</v>
      </c>
      <c r="J122" s="116">
        <f t="shared" si="5"/>
        <v>10.790254237288135</v>
      </c>
      <c r="K122" s="115">
        <v>4974</v>
      </c>
      <c r="L122" s="116">
        <f t="shared" si="5"/>
        <v>-0.10619946091644206</v>
      </c>
      <c r="M122" s="115">
        <v>6138</v>
      </c>
      <c r="N122" s="116">
        <v>0.23401688781664665</v>
      </c>
      <c r="O122" s="116">
        <v>0.27291580257154702</v>
      </c>
    </row>
    <row r="123" spans="1:16" x14ac:dyDescent="0.25">
      <c r="B123" s="114" t="s">
        <v>79</v>
      </c>
      <c r="C123" s="115">
        <v>3219</v>
      </c>
      <c r="D123" s="116">
        <v>-6.0694484972278917E-2</v>
      </c>
      <c r="E123" s="115">
        <v>0</v>
      </c>
      <c r="F123" s="116">
        <f t="shared" si="5"/>
        <v>-1</v>
      </c>
      <c r="G123" s="115">
        <v>114</v>
      </c>
      <c r="H123" s="116" t="str">
        <f t="shared" si="5"/>
        <v>-</v>
      </c>
      <c r="I123" s="115">
        <v>3337</v>
      </c>
      <c r="J123" s="116">
        <f t="shared" si="5"/>
        <v>28.271929824561404</v>
      </c>
      <c r="K123" s="115">
        <v>2577</v>
      </c>
      <c r="L123" s="116">
        <f t="shared" si="5"/>
        <v>-0.22774947557686542</v>
      </c>
      <c r="M123" s="115">
        <v>5266</v>
      </c>
      <c r="N123" s="116">
        <v>1.0434613892122622</v>
      </c>
      <c r="O123" s="116">
        <v>0.63591177384280839</v>
      </c>
    </row>
    <row r="124" spans="1:16" x14ac:dyDescent="0.25">
      <c r="B124" s="114" t="s">
        <v>81</v>
      </c>
      <c r="C124" s="115">
        <v>2933</v>
      </c>
      <c r="D124" s="116">
        <v>1.5933494977485196E-2</v>
      </c>
      <c r="E124" s="115">
        <v>0</v>
      </c>
      <c r="F124" s="116">
        <f t="shared" si="5"/>
        <v>-1</v>
      </c>
      <c r="G124" s="115">
        <v>286</v>
      </c>
      <c r="H124" s="116" t="str">
        <f t="shared" si="5"/>
        <v>-</v>
      </c>
      <c r="I124" s="115">
        <v>3282</v>
      </c>
      <c r="J124" s="116">
        <f t="shared" si="5"/>
        <v>10.475524475524475</v>
      </c>
      <c r="K124" s="115">
        <v>1493</v>
      </c>
      <c r="L124" s="116">
        <f t="shared" si="5"/>
        <v>-0.54509445460085315</v>
      </c>
      <c r="M124" s="115">
        <v>4643</v>
      </c>
      <c r="N124" s="116">
        <v>2.1098459477561957</v>
      </c>
      <c r="O124" s="116">
        <v>0.58302079781793381</v>
      </c>
    </row>
    <row r="125" spans="1:16" x14ac:dyDescent="0.25">
      <c r="B125" s="114" t="s">
        <v>83</v>
      </c>
      <c r="C125" s="115">
        <v>2969</v>
      </c>
      <c r="D125" s="116">
        <v>-0.18434065934065935</v>
      </c>
      <c r="E125" s="115">
        <v>0</v>
      </c>
      <c r="F125" s="116">
        <f t="shared" si="5"/>
        <v>-1</v>
      </c>
      <c r="G125" s="115">
        <v>0</v>
      </c>
      <c r="H125" s="116" t="str">
        <f t="shared" si="5"/>
        <v>-</v>
      </c>
      <c r="I125" s="115">
        <v>7439</v>
      </c>
      <c r="J125" s="116" t="str">
        <f t="shared" si="5"/>
        <v>-</v>
      </c>
      <c r="K125" s="115">
        <v>4901</v>
      </c>
      <c r="L125" s="116">
        <f t="shared" si="5"/>
        <v>-0.34117488909799709</v>
      </c>
      <c r="M125" s="115">
        <v>7702</v>
      </c>
      <c r="N125" s="116">
        <v>0.5715160171393594</v>
      </c>
      <c r="O125" s="116">
        <v>1.5941394408891885</v>
      </c>
    </row>
    <row r="126" spans="1:16" x14ac:dyDescent="0.25">
      <c r="B126" s="114" t="s">
        <v>85</v>
      </c>
      <c r="C126" s="115">
        <v>3875</v>
      </c>
      <c r="D126" s="116">
        <v>7.1329831351949036E-2</v>
      </c>
      <c r="E126" s="115">
        <v>3</v>
      </c>
      <c r="F126" s="116">
        <f t="shared" si="5"/>
        <v>-0.99922580645161285</v>
      </c>
      <c r="G126" s="115">
        <v>88</v>
      </c>
      <c r="H126" s="116">
        <f t="shared" si="5"/>
        <v>28.333333333333332</v>
      </c>
      <c r="I126" s="115">
        <v>9029</v>
      </c>
      <c r="J126" s="116">
        <f t="shared" si="5"/>
        <v>101.60227272727273</v>
      </c>
      <c r="K126" s="115">
        <v>4369</v>
      </c>
      <c r="L126" s="116">
        <f t="shared" si="5"/>
        <v>-0.51611474138885804</v>
      </c>
      <c r="M126" s="115">
        <v>8442</v>
      </c>
      <c r="N126" s="116">
        <v>0.93224994277866791</v>
      </c>
      <c r="O126" s="116">
        <v>1.1785806451612904</v>
      </c>
    </row>
    <row r="127" spans="1:16" x14ac:dyDescent="0.25">
      <c r="B127" s="114" t="s">
        <v>87</v>
      </c>
      <c r="C127" s="115">
        <v>2034</v>
      </c>
      <c r="D127" s="116">
        <v>-0.24526901669758816</v>
      </c>
      <c r="E127" s="115">
        <v>220</v>
      </c>
      <c r="F127" s="116">
        <f t="shared" si="5"/>
        <v>-0.89183874139626351</v>
      </c>
      <c r="G127" s="115">
        <v>1726</v>
      </c>
      <c r="H127" s="116">
        <f t="shared" si="5"/>
        <v>6.8454545454545457</v>
      </c>
      <c r="I127" s="115">
        <v>3976</v>
      </c>
      <c r="J127" s="116">
        <f t="shared" si="5"/>
        <v>1.3035921205098493</v>
      </c>
      <c r="K127" s="115">
        <v>2961</v>
      </c>
      <c r="L127" s="116">
        <f t="shared" si="5"/>
        <v>-0.25528169014084512</v>
      </c>
      <c r="M127" s="115">
        <v>4768</v>
      </c>
      <c r="N127" s="116">
        <v>0.61026680175616344</v>
      </c>
      <c r="O127" s="116">
        <v>1.3441494591937069</v>
      </c>
    </row>
    <row r="128" spans="1:16" x14ac:dyDescent="0.25">
      <c r="A128" s="120"/>
      <c r="B128" s="114" t="s">
        <v>89</v>
      </c>
      <c r="C128" s="115">
        <v>3866</v>
      </c>
      <c r="D128" s="116">
        <v>-3.2532532532532521E-2</v>
      </c>
      <c r="E128" s="115">
        <v>536</v>
      </c>
      <c r="F128" s="116">
        <f t="shared" si="5"/>
        <v>-0.86135540610450079</v>
      </c>
      <c r="G128" s="115">
        <v>4604</v>
      </c>
      <c r="H128" s="116">
        <f t="shared" si="5"/>
        <v>7.58955223880597</v>
      </c>
      <c r="I128" s="115">
        <v>5657</v>
      </c>
      <c r="J128" s="116">
        <f t="shared" si="5"/>
        <v>0.22871416159860991</v>
      </c>
      <c r="K128" s="115">
        <v>4444</v>
      </c>
      <c r="L128" s="116">
        <f t="shared" si="5"/>
        <v>-0.21442460668198693</v>
      </c>
      <c r="M128" s="115"/>
      <c r="N128" s="116" t="s">
        <v>223</v>
      </c>
      <c r="O128" s="116" t="s">
        <v>223</v>
      </c>
    </row>
    <row r="129" spans="2:16" x14ac:dyDescent="0.25">
      <c r="B129" s="114" t="s">
        <v>91</v>
      </c>
      <c r="C129" s="115">
        <v>2748</v>
      </c>
      <c r="D129" s="116">
        <v>-0.32398523985239858</v>
      </c>
      <c r="E129" s="115">
        <v>619</v>
      </c>
      <c r="F129" s="116">
        <f t="shared" si="5"/>
        <v>-0.77474526928675402</v>
      </c>
      <c r="G129" s="115">
        <v>3313</v>
      </c>
      <c r="H129" s="116">
        <f t="shared" si="5"/>
        <v>4.3521809369951532</v>
      </c>
      <c r="I129" s="115">
        <v>4387</v>
      </c>
      <c r="J129" s="116">
        <f t="shared" si="5"/>
        <v>0.32417748264412927</v>
      </c>
      <c r="K129" s="115">
        <v>4579</v>
      </c>
      <c r="L129" s="116">
        <f t="shared" si="5"/>
        <v>4.3765671301572828E-2</v>
      </c>
      <c r="M129" s="115"/>
      <c r="N129" s="116" t="s">
        <v>223</v>
      </c>
      <c r="O129" s="116" t="s">
        <v>223</v>
      </c>
    </row>
    <row r="130" spans="2:16" x14ac:dyDescent="0.25">
      <c r="B130" s="114" t="s">
        <v>93</v>
      </c>
      <c r="C130" s="115">
        <v>3826</v>
      </c>
      <c r="D130" s="116">
        <v>-1.8974358974358951E-2</v>
      </c>
      <c r="E130" s="115">
        <v>4868</v>
      </c>
      <c r="F130" s="116">
        <f t="shared" si="5"/>
        <v>0.27234709879769992</v>
      </c>
      <c r="G130" s="115">
        <v>1656</v>
      </c>
      <c r="H130" s="116">
        <f t="shared" si="5"/>
        <v>-0.65981922760887435</v>
      </c>
      <c r="I130" s="115">
        <v>4592</v>
      </c>
      <c r="J130" s="116">
        <f t="shared" si="5"/>
        <v>1.7729468599033815</v>
      </c>
      <c r="K130" s="115">
        <v>4102</v>
      </c>
      <c r="L130" s="116">
        <f t="shared" si="5"/>
        <v>-0.10670731707317072</v>
      </c>
      <c r="M130" s="115"/>
      <c r="N130" s="116" t="s">
        <v>223</v>
      </c>
      <c r="O130" s="116" t="s">
        <v>223</v>
      </c>
    </row>
    <row r="131" spans="2:16" ht="15.75" x14ac:dyDescent="0.25">
      <c r="B131" s="117" t="s">
        <v>30</v>
      </c>
      <c r="C131" s="118">
        <v>41026</v>
      </c>
      <c r="D131" s="119">
        <v>-0.1153995428867135</v>
      </c>
      <c r="E131" s="118">
        <v>13899</v>
      </c>
      <c r="F131" s="119">
        <f t="shared" si="5"/>
        <v>-0.66121483937015557</v>
      </c>
      <c r="G131" s="118">
        <v>12264</v>
      </c>
      <c r="H131" s="119">
        <f t="shared" si="5"/>
        <v>-0.11763436218432977</v>
      </c>
      <c r="I131" s="118">
        <v>56081</v>
      </c>
      <c r="J131" s="119">
        <f t="shared" si="5"/>
        <v>3.5728147423352903</v>
      </c>
      <c r="K131" s="118">
        <v>50457</v>
      </c>
      <c r="L131" s="119">
        <f t="shared" si="5"/>
        <v>-0.10028351848219541</v>
      </c>
      <c r="M131" s="118">
        <v>55893</v>
      </c>
      <c r="N131" s="119">
        <v>0.49718739954998403</v>
      </c>
      <c r="O131" s="119">
        <v>0.82740469495847768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67" t="s">
        <v>236</v>
      </c>
      <c r="C136" s="267"/>
      <c r="D136" s="267"/>
      <c r="E136" s="267"/>
      <c r="F136" s="267"/>
      <c r="G136" s="267"/>
      <c r="H136" s="267"/>
      <c r="I136" s="267"/>
      <c r="J136" s="267"/>
      <c r="K136" s="267"/>
      <c r="L136" s="267"/>
      <c r="M136" s="267"/>
      <c r="N136" s="267"/>
      <c r="O136" s="267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89" t="s">
        <v>113</v>
      </c>
      <c r="D138" s="290"/>
      <c r="E138" s="290"/>
      <c r="F138" s="290"/>
      <c r="G138" s="290"/>
      <c r="H138" s="290"/>
      <c r="I138" s="290"/>
      <c r="J138" s="290"/>
      <c r="K138" s="290"/>
      <c r="L138" s="290"/>
      <c r="M138" s="290"/>
      <c r="N138" s="290"/>
      <c r="O138" s="291"/>
    </row>
    <row r="139" spans="2:16" ht="22.5" thickTop="1" thickBot="1" x14ac:dyDescent="0.3">
      <c r="B139" s="109"/>
      <c r="C139" s="292">
        <f>2019</f>
        <v>2019</v>
      </c>
      <c r="D139" s="293"/>
      <c r="E139" s="294">
        <v>2020</v>
      </c>
      <c r="F139" s="293"/>
      <c r="G139" s="294">
        <v>2021</v>
      </c>
      <c r="H139" s="293"/>
      <c r="I139" s="294">
        <v>2022</v>
      </c>
      <c r="J139" s="293"/>
      <c r="K139" s="294">
        <v>2023</v>
      </c>
      <c r="L139" s="293"/>
      <c r="M139" s="294">
        <v>2024</v>
      </c>
      <c r="N139" s="295"/>
      <c r="O139" s="296"/>
    </row>
    <row r="140" spans="2:16" ht="16.5" thickTop="1" thickBot="1" x14ac:dyDescent="0.3">
      <c r="B140" s="85"/>
      <c r="C140" s="111" t="s">
        <v>69</v>
      </c>
      <c r="D140" s="112" t="str">
        <f>CONCATENATE("var ",RIGHT(2019,2),"/",RIGHT(2018,2))</f>
        <v>var 19/18</v>
      </c>
      <c r="E140" s="113" t="s">
        <v>69</v>
      </c>
      <c r="F140" s="112" t="str">
        <f>CONCATENATE("var ",RIGHT(E139,2),"/",RIGHT(E139-1,2))</f>
        <v>var 20/19</v>
      </c>
      <c r="G140" s="113" t="s">
        <v>69</v>
      </c>
      <c r="H140" s="112" t="str">
        <f>CONCATENATE("var ",RIGHT(G139,2),"/",RIGHT(G139-1,2))</f>
        <v>var 21/20</v>
      </c>
      <c r="I140" s="113" t="s">
        <v>69</v>
      </c>
      <c r="J140" s="112" t="str">
        <f>CONCATENATE("var ",RIGHT(I139,2),"/",RIGHT(I139-1,2))</f>
        <v>var 22/21</v>
      </c>
      <c r="K140" s="113" t="s">
        <v>69</v>
      </c>
      <c r="L140" s="112" t="str">
        <f>CONCATENATE("var ",RIGHT(K139,2),"/",RIGHT(K139-1,2))</f>
        <v>var 23/22</v>
      </c>
      <c r="M140" s="113" t="s">
        <v>69</v>
      </c>
      <c r="N140" s="112" t="s">
        <v>267</v>
      </c>
      <c r="O140" s="112" t="s">
        <v>268</v>
      </c>
    </row>
    <row r="141" spans="2:16" x14ac:dyDescent="0.25">
      <c r="B141" s="114" t="s">
        <v>71</v>
      </c>
      <c r="C141" s="115">
        <v>1076</v>
      </c>
      <c r="D141" s="116">
        <v>-2.0036429872495432E-2</v>
      </c>
      <c r="E141" s="115">
        <v>846</v>
      </c>
      <c r="F141" s="116">
        <f t="shared" ref="F141:L153" si="6">IFERROR(E141/C141-1,"-")</f>
        <v>-0.21375464684014867</v>
      </c>
      <c r="G141" s="115">
        <v>101</v>
      </c>
      <c r="H141" s="116">
        <f t="shared" si="6"/>
        <v>-0.88061465721040189</v>
      </c>
      <c r="I141" s="115">
        <v>371</v>
      </c>
      <c r="J141" s="116">
        <f t="shared" si="6"/>
        <v>2.6732673267326734</v>
      </c>
      <c r="K141" s="115">
        <v>883</v>
      </c>
      <c r="L141" s="116">
        <f t="shared" si="6"/>
        <v>1.3800539083557952</v>
      </c>
      <c r="M141" s="115">
        <v>1186</v>
      </c>
      <c r="N141" s="116">
        <v>0.3431483578708947</v>
      </c>
      <c r="O141" s="116">
        <v>0.10223048327137541</v>
      </c>
    </row>
    <row r="142" spans="2:16" x14ac:dyDescent="0.25">
      <c r="B142" s="114" t="s">
        <v>73</v>
      </c>
      <c r="C142" s="115">
        <v>1069</v>
      </c>
      <c r="D142" s="116">
        <v>-0.15826771653543303</v>
      </c>
      <c r="E142" s="115">
        <v>861</v>
      </c>
      <c r="F142" s="116">
        <f t="shared" si="6"/>
        <v>-0.19457436856875587</v>
      </c>
      <c r="G142" s="115">
        <v>201</v>
      </c>
      <c r="H142" s="116">
        <f t="shared" si="6"/>
        <v>-0.76655052264808365</v>
      </c>
      <c r="I142" s="115">
        <v>1125</v>
      </c>
      <c r="J142" s="116">
        <f t="shared" si="6"/>
        <v>4.5970149253731343</v>
      </c>
      <c r="K142" s="115">
        <v>845</v>
      </c>
      <c r="L142" s="116">
        <f t="shared" si="6"/>
        <v>-0.24888888888888894</v>
      </c>
      <c r="M142" s="115">
        <v>1209</v>
      </c>
      <c r="N142" s="116">
        <v>0.43076923076923079</v>
      </c>
      <c r="O142" s="116">
        <v>0.1309635173058934</v>
      </c>
    </row>
    <row r="143" spans="2:16" x14ac:dyDescent="0.25">
      <c r="B143" s="114" t="s">
        <v>75</v>
      </c>
      <c r="C143" s="115">
        <v>1058</v>
      </c>
      <c r="D143" s="116">
        <v>-0.32222934016655991</v>
      </c>
      <c r="E143" s="115">
        <v>398</v>
      </c>
      <c r="F143" s="116">
        <f t="shared" si="6"/>
        <v>-0.62381852551984873</v>
      </c>
      <c r="G143" s="115">
        <v>429</v>
      </c>
      <c r="H143" s="116">
        <f t="shared" si="6"/>
        <v>7.7889447236180853E-2</v>
      </c>
      <c r="I143" s="115">
        <v>1581</v>
      </c>
      <c r="J143" s="116">
        <f t="shared" si="6"/>
        <v>2.6853146853146854</v>
      </c>
      <c r="K143" s="115">
        <v>833</v>
      </c>
      <c r="L143" s="116">
        <f t="shared" si="6"/>
        <v>-0.4731182795698925</v>
      </c>
      <c r="M143" s="115">
        <v>1912</v>
      </c>
      <c r="N143" s="116">
        <v>1.2953181272509005</v>
      </c>
      <c r="O143" s="116">
        <v>0.80718336483931941</v>
      </c>
    </row>
    <row r="144" spans="2:16" x14ac:dyDescent="0.25">
      <c r="B144" s="114" t="s">
        <v>77</v>
      </c>
      <c r="C144" s="115">
        <v>970</v>
      </c>
      <c r="D144" s="116">
        <v>1.6771488469601747E-2</v>
      </c>
      <c r="E144" s="115">
        <v>0</v>
      </c>
      <c r="F144" s="116">
        <f t="shared" si="6"/>
        <v>-1</v>
      </c>
      <c r="G144" s="115">
        <v>180</v>
      </c>
      <c r="H144" s="116" t="str">
        <f t="shared" si="6"/>
        <v>-</v>
      </c>
      <c r="I144" s="115">
        <v>1225</v>
      </c>
      <c r="J144" s="116">
        <f t="shared" si="6"/>
        <v>5.8055555555555554</v>
      </c>
      <c r="K144" s="115">
        <v>928</v>
      </c>
      <c r="L144" s="116">
        <f t="shared" si="6"/>
        <v>-0.24244897959183676</v>
      </c>
      <c r="M144" s="115">
        <v>394</v>
      </c>
      <c r="N144" s="116">
        <v>-0.57543103448275867</v>
      </c>
      <c r="O144" s="116">
        <v>-0.59381443298969072</v>
      </c>
    </row>
    <row r="145" spans="1:16" x14ac:dyDescent="0.25">
      <c r="B145" s="114" t="s">
        <v>79</v>
      </c>
      <c r="C145" s="115">
        <v>1005</v>
      </c>
      <c r="D145" s="116">
        <v>3.501544799176104E-2</v>
      </c>
      <c r="E145" s="115">
        <v>0</v>
      </c>
      <c r="F145" s="116">
        <f t="shared" si="6"/>
        <v>-1</v>
      </c>
      <c r="G145" s="115">
        <v>260</v>
      </c>
      <c r="H145" s="116" t="str">
        <f t="shared" si="6"/>
        <v>-</v>
      </c>
      <c r="I145" s="115">
        <v>461</v>
      </c>
      <c r="J145" s="116">
        <f t="shared" si="6"/>
        <v>0.77307692307692299</v>
      </c>
      <c r="K145" s="115">
        <v>396</v>
      </c>
      <c r="L145" s="116">
        <f t="shared" si="6"/>
        <v>-0.14099783080260309</v>
      </c>
      <c r="M145" s="115">
        <v>364</v>
      </c>
      <c r="N145" s="116">
        <v>-8.0808080808080773E-2</v>
      </c>
      <c r="O145" s="116">
        <v>-0.6378109452736318</v>
      </c>
    </row>
    <row r="146" spans="1:16" x14ac:dyDescent="0.25">
      <c r="B146" s="114" t="s">
        <v>81</v>
      </c>
      <c r="C146" s="115">
        <v>753</v>
      </c>
      <c r="D146" s="116">
        <v>-1.3262599469495706E-3</v>
      </c>
      <c r="E146" s="115">
        <v>0</v>
      </c>
      <c r="F146" s="116">
        <f t="shared" si="6"/>
        <v>-1</v>
      </c>
      <c r="G146" s="115">
        <v>79</v>
      </c>
      <c r="H146" s="116" t="str">
        <f t="shared" si="6"/>
        <v>-</v>
      </c>
      <c r="I146" s="115">
        <v>638</v>
      </c>
      <c r="J146" s="116">
        <f t="shared" si="6"/>
        <v>7.075949367088608</v>
      </c>
      <c r="K146" s="115">
        <v>1689</v>
      </c>
      <c r="L146" s="116">
        <f t="shared" si="6"/>
        <v>1.6473354231974922</v>
      </c>
      <c r="M146" s="115">
        <v>448</v>
      </c>
      <c r="N146" s="116">
        <v>-0.73475429248075785</v>
      </c>
      <c r="O146" s="116">
        <v>-0.40504648074369187</v>
      </c>
    </row>
    <row r="147" spans="1:16" x14ac:dyDescent="0.25">
      <c r="B147" s="114" t="s">
        <v>83</v>
      </c>
      <c r="C147" s="115">
        <v>591</v>
      </c>
      <c r="D147" s="116">
        <v>-0.26583850931677022</v>
      </c>
      <c r="E147" s="115">
        <v>0</v>
      </c>
      <c r="F147" s="116">
        <f t="shared" si="6"/>
        <v>-1</v>
      </c>
      <c r="G147" s="115">
        <v>26</v>
      </c>
      <c r="H147" s="116" t="str">
        <f t="shared" si="6"/>
        <v>-</v>
      </c>
      <c r="I147" s="115">
        <v>191</v>
      </c>
      <c r="J147" s="116">
        <f t="shared" si="6"/>
        <v>6.3461538461538458</v>
      </c>
      <c r="K147" s="115">
        <v>279</v>
      </c>
      <c r="L147" s="116">
        <f t="shared" si="6"/>
        <v>0.46073298429319376</v>
      </c>
      <c r="M147" s="115">
        <v>638</v>
      </c>
      <c r="N147" s="116">
        <v>1.2867383512544803</v>
      </c>
      <c r="O147" s="116">
        <v>7.9526226734348615E-2</v>
      </c>
    </row>
    <row r="148" spans="1:16" x14ac:dyDescent="0.25">
      <c r="B148" s="114" t="s">
        <v>85</v>
      </c>
      <c r="C148" s="115">
        <v>631</v>
      </c>
      <c r="D148" s="116">
        <v>-0.27471264367816095</v>
      </c>
      <c r="E148" s="115">
        <v>243</v>
      </c>
      <c r="F148" s="116">
        <f t="shared" si="6"/>
        <v>-0.61489698890649769</v>
      </c>
      <c r="G148" s="115">
        <v>73</v>
      </c>
      <c r="H148" s="116">
        <f t="shared" si="6"/>
        <v>-0.69958847736625507</v>
      </c>
      <c r="I148" s="115">
        <v>147</v>
      </c>
      <c r="J148" s="116">
        <f t="shared" si="6"/>
        <v>1.0136986301369864</v>
      </c>
      <c r="K148" s="115">
        <v>557</v>
      </c>
      <c r="L148" s="116">
        <f t="shared" si="6"/>
        <v>2.7891156462585034</v>
      </c>
      <c r="M148" s="115">
        <v>408</v>
      </c>
      <c r="N148" s="116">
        <v>-0.26750448833034113</v>
      </c>
      <c r="O148" s="116">
        <v>-0.35340729001584781</v>
      </c>
    </row>
    <row r="149" spans="1:16" x14ac:dyDescent="0.25">
      <c r="B149" s="114" t="s">
        <v>87</v>
      </c>
      <c r="C149" s="115">
        <v>1110</v>
      </c>
      <c r="D149" s="116">
        <v>-0.18502202643171806</v>
      </c>
      <c r="E149" s="115">
        <v>57</v>
      </c>
      <c r="F149" s="116">
        <f t="shared" si="6"/>
        <v>-0.94864864864864862</v>
      </c>
      <c r="G149" s="115">
        <v>481</v>
      </c>
      <c r="H149" s="116">
        <f t="shared" si="6"/>
        <v>7.4385964912280702</v>
      </c>
      <c r="I149" s="115">
        <v>270</v>
      </c>
      <c r="J149" s="116">
        <f t="shared" si="6"/>
        <v>-0.43866943866943864</v>
      </c>
      <c r="K149" s="115">
        <v>706</v>
      </c>
      <c r="L149" s="116">
        <f t="shared" si="6"/>
        <v>1.6148148148148147</v>
      </c>
      <c r="M149" s="115">
        <v>518</v>
      </c>
      <c r="N149" s="116">
        <v>-0.26628895184135981</v>
      </c>
      <c r="O149" s="116">
        <v>-0.53333333333333333</v>
      </c>
    </row>
    <row r="150" spans="1:16" x14ac:dyDescent="0.25">
      <c r="A150" s="120"/>
      <c r="B150" s="114" t="s">
        <v>89</v>
      </c>
      <c r="C150" s="115">
        <v>1341</v>
      </c>
      <c r="D150" s="116">
        <v>-0.17931456548347613</v>
      </c>
      <c r="E150" s="115">
        <v>110</v>
      </c>
      <c r="F150" s="116">
        <f t="shared" si="6"/>
        <v>-0.91797166293810584</v>
      </c>
      <c r="G150" s="115">
        <v>972</v>
      </c>
      <c r="H150" s="116">
        <f t="shared" si="6"/>
        <v>7.836363636363636</v>
      </c>
      <c r="I150" s="115">
        <v>387</v>
      </c>
      <c r="J150" s="116">
        <f t="shared" si="6"/>
        <v>-0.60185185185185186</v>
      </c>
      <c r="K150" s="115">
        <v>770</v>
      </c>
      <c r="L150" s="116">
        <f t="shared" si="6"/>
        <v>0.98966408268733841</v>
      </c>
      <c r="M150" s="115"/>
      <c r="N150" s="116" t="s">
        <v>223</v>
      </c>
      <c r="O150" s="116" t="s">
        <v>223</v>
      </c>
    </row>
    <row r="151" spans="1:16" x14ac:dyDescent="0.25">
      <c r="B151" s="114" t="s">
        <v>91</v>
      </c>
      <c r="C151" s="115">
        <v>1160</v>
      </c>
      <c r="D151" s="116">
        <v>-0.28527418361059764</v>
      </c>
      <c r="E151" s="115">
        <v>367</v>
      </c>
      <c r="F151" s="116">
        <f t="shared" si="6"/>
        <v>-0.68362068965517242</v>
      </c>
      <c r="G151" s="115">
        <v>421</v>
      </c>
      <c r="H151" s="116">
        <f t="shared" si="6"/>
        <v>0.14713896457765663</v>
      </c>
      <c r="I151" s="115">
        <v>842</v>
      </c>
      <c r="J151" s="116">
        <f t="shared" si="6"/>
        <v>1</v>
      </c>
      <c r="K151" s="115">
        <v>1910</v>
      </c>
      <c r="L151" s="116">
        <f t="shared" si="6"/>
        <v>1.2684085510688834</v>
      </c>
      <c r="M151" s="115"/>
      <c r="N151" s="116" t="s">
        <v>223</v>
      </c>
      <c r="O151" s="116" t="s">
        <v>223</v>
      </c>
    </row>
    <row r="152" spans="1:16" x14ac:dyDescent="0.25">
      <c r="B152" s="114" t="s">
        <v>93</v>
      </c>
      <c r="C152" s="115">
        <v>770</v>
      </c>
      <c r="D152" s="116">
        <v>-0.26526717557251911</v>
      </c>
      <c r="E152" s="115">
        <v>411</v>
      </c>
      <c r="F152" s="116">
        <f t="shared" si="6"/>
        <v>-0.46623376623376622</v>
      </c>
      <c r="G152" s="115">
        <v>363</v>
      </c>
      <c r="H152" s="116">
        <f t="shared" si="6"/>
        <v>-0.11678832116788318</v>
      </c>
      <c r="I152" s="115">
        <v>510</v>
      </c>
      <c r="J152" s="116">
        <f t="shared" si="6"/>
        <v>0.4049586776859504</v>
      </c>
      <c r="K152" s="115">
        <v>1159</v>
      </c>
      <c r="L152" s="116">
        <f t="shared" si="6"/>
        <v>1.2725490196078431</v>
      </c>
      <c r="M152" s="115"/>
      <c r="N152" s="116" t="s">
        <v>223</v>
      </c>
      <c r="O152" s="116" t="s">
        <v>223</v>
      </c>
    </row>
    <row r="153" spans="1:16" ht="15.75" x14ac:dyDescent="0.25">
      <c r="B153" s="117" t="s">
        <v>30</v>
      </c>
      <c r="C153" s="118">
        <v>11534</v>
      </c>
      <c r="D153" s="119">
        <v>-0.17318996415770604</v>
      </c>
      <c r="E153" s="118">
        <v>3374</v>
      </c>
      <c r="F153" s="119">
        <f t="shared" si="6"/>
        <v>-0.70747355644182419</v>
      </c>
      <c r="G153" s="118">
        <v>3586</v>
      </c>
      <c r="H153" s="119">
        <f t="shared" si="6"/>
        <v>6.2833432128037936E-2</v>
      </c>
      <c r="I153" s="118">
        <v>7748</v>
      </c>
      <c r="J153" s="119">
        <f t="shared" si="6"/>
        <v>1.1606246514221974</v>
      </c>
      <c r="K153" s="118">
        <v>10955</v>
      </c>
      <c r="L153" s="119">
        <f t="shared" si="6"/>
        <v>0.41391326794011363</v>
      </c>
      <c r="M153" s="118">
        <v>7077</v>
      </c>
      <c r="N153" s="119">
        <v>-5.4806070826306508E-3</v>
      </c>
      <c r="O153" s="119">
        <v>-0.14353140505869544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67" t="s">
        <v>237</v>
      </c>
      <c r="C158" s="267"/>
      <c r="D158" s="267"/>
      <c r="E158" s="267"/>
      <c r="F158" s="267"/>
      <c r="G158" s="267"/>
      <c r="H158" s="267"/>
      <c r="I158" s="267"/>
      <c r="J158" s="267"/>
      <c r="K158" s="267"/>
      <c r="L158" s="267"/>
      <c r="M158" s="267"/>
      <c r="N158" s="267"/>
      <c r="O158" s="267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89" t="s">
        <v>116</v>
      </c>
      <c r="D160" s="290"/>
      <c r="E160" s="290"/>
      <c r="F160" s="290"/>
      <c r="G160" s="290"/>
      <c r="H160" s="290"/>
      <c r="I160" s="290"/>
      <c r="J160" s="290"/>
      <c r="K160" s="290"/>
      <c r="L160" s="290"/>
      <c r="M160" s="290"/>
      <c r="N160" s="290"/>
      <c r="O160" s="291"/>
    </row>
    <row r="161" spans="2:15" ht="22.5" thickTop="1" thickBot="1" x14ac:dyDescent="0.3">
      <c r="B161" s="109"/>
      <c r="C161" s="292">
        <f>2019</f>
        <v>2019</v>
      </c>
      <c r="D161" s="293"/>
      <c r="E161" s="294">
        <v>2020</v>
      </c>
      <c r="F161" s="293"/>
      <c r="G161" s="294">
        <v>2021</v>
      </c>
      <c r="H161" s="293"/>
      <c r="I161" s="294">
        <v>2022</v>
      </c>
      <c r="J161" s="293"/>
      <c r="K161" s="294">
        <v>2023</v>
      </c>
      <c r="L161" s="293"/>
      <c r="M161" s="294">
        <v>2024</v>
      </c>
      <c r="N161" s="295"/>
      <c r="O161" s="296"/>
    </row>
    <row r="162" spans="2:15" ht="16.5" thickTop="1" thickBot="1" x14ac:dyDescent="0.3">
      <c r="B162" s="85"/>
      <c r="C162" s="111" t="s">
        <v>69</v>
      </c>
      <c r="D162" s="112" t="str">
        <f>CONCATENATE("var ",RIGHT(2019,2),"/",RIGHT(2018,2))</f>
        <v>var 19/18</v>
      </c>
      <c r="E162" s="113" t="s">
        <v>69</v>
      </c>
      <c r="F162" s="112" t="str">
        <f>CONCATENATE("var ",RIGHT(E161,2),"/",RIGHT(E161-1,2))</f>
        <v>var 20/19</v>
      </c>
      <c r="G162" s="113" t="s">
        <v>69</v>
      </c>
      <c r="H162" s="112" t="str">
        <f>CONCATENATE("var ",RIGHT(G161,2),"/",RIGHT(G161-1,2))</f>
        <v>var 21/20</v>
      </c>
      <c r="I162" s="113" t="s">
        <v>69</v>
      </c>
      <c r="J162" s="112" t="str">
        <f>CONCATENATE("var ",RIGHT(I161,2),"/",RIGHT(I161-1,2))</f>
        <v>var 22/21</v>
      </c>
      <c r="K162" s="113" t="s">
        <v>69</v>
      </c>
      <c r="L162" s="112" t="str">
        <f>CONCATENATE("var ",RIGHT(K161,2),"/",RIGHT(K161-1,2))</f>
        <v>var 23/22</v>
      </c>
      <c r="M162" s="113" t="s">
        <v>69</v>
      </c>
      <c r="N162" s="112" t="s">
        <v>267</v>
      </c>
      <c r="O162" s="112" t="s">
        <v>268</v>
      </c>
    </row>
    <row r="163" spans="2:15" x14ac:dyDescent="0.25">
      <c r="B163" s="114" t="s">
        <v>71</v>
      </c>
      <c r="C163" s="115">
        <v>769</v>
      </c>
      <c r="D163" s="116">
        <v>1.0343915343915344</v>
      </c>
      <c r="E163" s="115">
        <v>1284</v>
      </c>
      <c r="F163" s="116">
        <f t="shared" ref="F163:L175" si="7">IFERROR(E163/C163-1,"-")</f>
        <v>0.66970091027308198</v>
      </c>
      <c r="G163" s="115">
        <v>48</v>
      </c>
      <c r="H163" s="116">
        <f t="shared" si="7"/>
        <v>-0.96261682242990654</v>
      </c>
      <c r="I163" s="115">
        <v>1189</v>
      </c>
      <c r="J163" s="116">
        <f t="shared" si="7"/>
        <v>23.770833333333332</v>
      </c>
      <c r="K163" s="115">
        <v>2179</v>
      </c>
      <c r="L163" s="116">
        <f t="shared" si="7"/>
        <v>0.83263246425567705</v>
      </c>
      <c r="M163" s="115">
        <v>417</v>
      </c>
      <c r="N163" s="116">
        <v>-0.80862781092244151</v>
      </c>
      <c r="O163" s="116">
        <v>-0.4577373211963589</v>
      </c>
    </row>
    <row r="164" spans="2:15" x14ac:dyDescent="0.25">
      <c r="B164" s="114" t="s">
        <v>73</v>
      </c>
      <c r="C164" s="115">
        <v>951</v>
      </c>
      <c r="D164" s="116">
        <v>0.62010221465076665</v>
      </c>
      <c r="E164" s="115">
        <v>1017</v>
      </c>
      <c r="F164" s="116">
        <f t="shared" si="7"/>
        <v>6.9400630914826511E-2</v>
      </c>
      <c r="G164" s="115">
        <v>160</v>
      </c>
      <c r="H164" s="116">
        <f t="shared" si="7"/>
        <v>-0.8426745329400197</v>
      </c>
      <c r="I164" s="115">
        <v>705</v>
      </c>
      <c r="J164" s="116">
        <f t="shared" si="7"/>
        <v>3.40625</v>
      </c>
      <c r="K164" s="115">
        <v>2422</v>
      </c>
      <c r="L164" s="116">
        <f t="shared" si="7"/>
        <v>2.4354609929078013</v>
      </c>
      <c r="M164" s="115">
        <v>2680</v>
      </c>
      <c r="N164" s="116">
        <v>0.10652353426919903</v>
      </c>
      <c r="O164" s="116">
        <v>1.8180862250262879</v>
      </c>
    </row>
    <row r="165" spans="2:15" x14ac:dyDescent="0.25">
      <c r="B165" s="114" t="s">
        <v>75</v>
      </c>
      <c r="C165" s="115">
        <v>723</v>
      </c>
      <c r="D165" s="116">
        <v>0.44023904382470125</v>
      </c>
      <c r="E165" s="115">
        <v>164</v>
      </c>
      <c r="F165" s="116">
        <f t="shared" si="7"/>
        <v>-0.77316735822959892</v>
      </c>
      <c r="G165" s="115">
        <v>241</v>
      </c>
      <c r="H165" s="116">
        <f t="shared" si="7"/>
        <v>0.46951219512195119</v>
      </c>
      <c r="I165" s="115">
        <v>804</v>
      </c>
      <c r="J165" s="116">
        <f t="shared" si="7"/>
        <v>2.3360995850622408</v>
      </c>
      <c r="K165" s="115">
        <v>2052</v>
      </c>
      <c r="L165" s="116">
        <f t="shared" si="7"/>
        <v>1.5522388059701493</v>
      </c>
      <c r="M165" s="115">
        <v>1915</v>
      </c>
      <c r="N165" s="116">
        <v>-6.6764132553606248E-2</v>
      </c>
      <c r="O165" s="116">
        <v>1.6486860304287689</v>
      </c>
    </row>
    <row r="166" spans="2:15" x14ac:dyDescent="0.25">
      <c r="B166" s="114" t="s">
        <v>77</v>
      </c>
      <c r="C166" s="115">
        <v>1307</v>
      </c>
      <c r="D166" s="116">
        <v>0.6419597989949748</v>
      </c>
      <c r="E166" s="115">
        <v>0</v>
      </c>
      <c r="F166" s="116">
        <f t="shared" si="7"/>
        <v>-1</v>
      </c>
      <c r="G166" s="115">
        <v>213</v>
      </c>
      <c r="H166" s="116" t="str">
        <f t="shared" si="7"/>
        <v>-</v>
      </c>
      <c r="I166" s="115">
        <v>1024</v>
      </c>
      <c r="J166" s="116">
        <f t="shared" si="7"/>
        <v>3.807511737089202</v>
      </c>
      <c r="K166" s="115">
        <v>1035</v>
      </c>
      <c r="L166" s="116">
        <f t="shared" si="7"/>
        <v>1.07421875E-2</v>
      </c>
      <c r="M166" s="115">
        <v>3026</v>
      </c>
      <c r="N166" s="116">
        <v>1.9236714975845413</v>
      </c>
      <c r="O166" s="116">
        <v>1.3152257077276204</v>
      </c>
    </row>
    <row r="167" spans="2:15" x14ac:dyDescent="0.25">
      <c r="B167" s="114" t="s">
        <v>79</v>
      </c>
      <c r="C167" s="115">
        <v>852</v>
      </c>
      <c r="D167" s="116">
        <v>-1.6166281755196299E-2</v>
      </c>
      <c r="E167" s="115">
        <v>0</v>
      </c>
      <c r="F167" s="116">
        <f t="shared" si="7"/>
        <v>-1</v>
      </c>
      <c r="G167" s="115">
        <v>334</v>
      </c>
      <c r="H167" s="116" t="str">
        <f t="shared" si="7"/>
        <v>-</v>
      </c>
      <c r="I167" s="115">
        <v>2460</v>
      </c>
      <c r="J167" s="116">
        <f t="shared" si="7"/>
        <v>6.365269461077844</v>
      </c>
      <c r="K167" s="115">
        <v>659</v>
      </c>
      <c r="L167" s="116">
        <f t="shared" si="7"/>
        <v>-0.73211382113821144</v>
      </c>
      <c r="M167" s="115">
        <v>1661</v>
      </c>
      <c r="N167" s="116">
        <v>1.520485584218513</v>
      </c>
      <c r="O167" s="116">
        <v>0.94953051643192499</v>
      </c>
    </row>
    <row r="168" spans="2:15" x14ac:dyDescent="0.25">
      <c r="B168" s="114" t="s">
        <v>81</v>
      </c>
      <c r="C168" s="115">
        <v>804</v>
      </c>
      <c r="D168" s="116">
        <v>1.1907356948228882</v>
      </c>
      <c r="E168" s="115">
        <v>0</v>
      </c>
      <c r="F168" s="116">
        <f t="shared" si="7"/>
        <v>-1</v>
      </c>
      <c r="G168" s="115">
        <v>197</v>
      </c>
      <c r="H168" s="116" t="str">
        <f t="shared" si="7"/>
        <v>-</v>
      </c>
      <c r="I168" s="115">
        <v>711</v>
      </c>
      <c r="J168" s="116">
        <f t="shared" si="7"/>
        <v>2.6091370558375635</v>
      </c>
      <c r="K168" s="115">
        <v>440</v>
      </c>
      <c r="L168" s="116">
        <f t="shared" si="7"/>
        <v>-0.38115330520393809</v>
      </c>
      <c r="M168" s="115">
        <v>401</v>
      </c>
      <c r="N168" s="116">
        <v>-8.8636363636363624E-2</v>
      </c>
      <c r="O168" s="116">
        <v>-0.50124378109452739</v>
      </c>
    </row>
    <row r="169" spans="2:15" x14ac:dyDescent="0.25">
      <c r="B169" s="114" t="s">
        <v>83</v>
      </c>
      <c r="C169" s="115">
        <v>746</v>
      </c>
      <c r="D169" s="116">
        <v>0.63238512035010941</v>
      </c>
      <c r="E169" s="115">
        <v>0</v>
      </c>
      <c r="F169" s="116">
        <f t="shared" si="7"/>
        <v>-1</v>
      </c>
      <c r="G169" s="115">
        <v>183</v>
      </c>
      <c r="H169" s="116" t="str">
        <f t="shared" si="7"/>
        <v>-</v>
      </c>
      <c r="I169" s="115">
        <v>1449</v>
      </c>
      <c r="J169" s="116">
        <f t="shared" si="7"/>
        <v>6.918032786885246</v>
      </c>
      <c r="K169" s="115">
        <v>1571</v>
      </c>
      <c r="L169" s="116">
        <f t="shared" si="7"/>
        <v>8.4195997239475462E-2</v>
      </c>
      <c r="M169" s="115">
        <v>899</v>
      </c>
      <c r="N169" s="116">
        <v>-0.42775302355187783</v>
      </c>
      <c r="O169" s="116">
        <v>0.20509383378016088</v>
      </c>
    </row>
    <row r="170" spans="2:15" x14ac:dyDescent="0.25">
      <c r="B170" s="114" t="s">
        <v>85</v>
      </c>
      <c r="C170" s="115">
        <v>1014</v>
      </c>
      <c r="D170" s="116">
        <v>0.75129533678756477</v>
      </c>
      <c r="E170" s="115">
        <v>30</v>
      </c>
      <c r="F170" s="116">
        <f t="shared" si="7"/>
        <v>-0.97041420118343191</v>
      </c>
      <c r="G170" s="115">
        <v>957</v>
      </c>
      <c r="H170" s="116">
        <f t="shared" si="7"/>
        <v>30.9</v>
      </c>
      <c r="I170" s="115">
        <v>1529</v>
      </c>
      <c r="J170" s="116">
        <f t="shared" si="7"/>
        <v>0.59770114942528729</v>
      </c>
      <c r="K170" s="115">
        <v>199</v>
      </c>
      <c r="L170" s="116">
        <f t="shared" si="7"/>
        <v>-0.86984957488554615</v>
      </c>
      <c r="M170" s="115">
        <v>1893</v>
      </c>
      <c r="N170" s="116">
        <v>8.5125628140703515</v>
      </c>
      <c r="O170" s="116">
        <v>0.86686390532544388</v>
      </c>
    </row>
    <row r="171" spans="2:15" x14ac:dyDescent="0.25">
      <c r="B171" s="114" t="s">
        <v>87</v>
      </c>
      <c r="C171" s="115">
        <v>679</v>
      </c>
      <c r="D171" s="116">
        <v>0.67241379310344818</v>
      </c>
      <c r="E171" s="115">
        <v>133</v>
      </c>
      <c r="F171" s="116">
        <f t="shared" si="7"/>
        <v>-0.80412371134020622</v>
      </c>
      <c r="G171" s="115">
        <v>376</v>
      </c>
      <c r="H171" s="116">
        <f t="shared" si="7"/>
        <v>1.8270676691729322</v>
      </c>
      <c r="I171" s="115">
        <v>1446</v>
      </c>
      <c r="J171" s="116">
        <f t="shared" si="7"/>
        <v>2.8457446808510638</v>
      </c>
      <c r="K171" s="115">
        <v>303</v>
      </c>
      <c r="L171" s="116">
        <f t="shared" si="7"/>
        <v>-0.79045643153526968</v>
      </c>
      <c r="M171" s="115">
        <v>991</v>
      </c>
      <c r="N171" s="116">
        <v>2.2706270627062706</v>
      </c>
      <c r="O171" s="116">
        <v>0.45949926362297489</v>
      </c>
    </row>
    <row r="172" spans="2:15" x14ac:dyDescent="0.25">
      <c r="B172" s="114" t="s">
        <v>89</v>
      </c>
      <c r="C172" s="115">
        <v>1419</v>
      </c>
      <c r="D172" s="116">
        <v>1.2850241545893719</v>
      </c>
      <c r="E172" s="115">
        <v>209</v>
      </c>
      <c r="F172" s="116">
        <f t="shared" si="7"/>
        <v>-0.8527131782945736</v>
      </c>
      <c r="G172" s="115">
        <v>891</v>
      </c>
      <c r="H172" s="116">
        <f t="shared" si="7"/>
        <v>3.2631578947368425</v>
      </c>
      <c r="I172" s="115">
        <v>3323</v>
      </c>
      <c r="J172" s="116">
        <f t="shared" si="7"/>
        <v>2.7295173961840629</v>
      </c>
      <c r="K172" s="115">
        <v>4164</v>
      </c>
      <c r="L172" s="116">
        <f t="shared" si="7"/>
        <v>0.2530845621426423</v>
      </c>
      <c r="M172" s="115"/>
      <c r="N172" s="116" t="s">
        <v>223</v>
      </c>
      <c r="O172" s="116" t="s">
        <v>223</v>
      </c>
    </row>
    <row r="173" spans="2:15" x14ac:dyDescent="0.25">
      <c r="B173" s="114" t="s">
        <v>91</v>
      </c>
      <c r="C173" s="115">
        <v>874</v>
      </c>
      <c r="D173" s="116">
        <v>1.3306666666666667</v>
      </c>
      <c r="E173" s="115">
        <v>55</v>
      </c>
      <c r="F173" s="116">
        <f t="shared" si="7"/>
        <v>-0.93707093821510301</v>
      </c>
      <c r="G173" s="115">
        <v>1616</v>
      </c>
      <c r="H173" s="116">
        <f t="shared" si="7"/>
        <v>28.381818181818183</v>
      </c>
      <c r="I173" s="115">
        <v>1435</v>
      </c>
      <c r="J173" s="116">
        <f t="shared" si="7"/>
        <v>-0.11200495049504955</v>
      </c>
      <c r="K173" s="115">
        <v>292</v>
      </c>
      <c r="L173" s="116">
        <f t="shared" si="7"/>
        <v>-0.79651567944250867</v>
      </c>
      <c r="M173" s="115"/>
      <c r="N173" s="116" t="s">
        <v>223</v>
      </c>
      <c r="O173" s="116" t="s">
        <v>223</v>
      </c>
    </row>
    <row r="174" spans="2:15" x14ac:dyDescent="0.25">
      <c r="B174" s="114" t="s">
        <v>93</v>
      </c>
      <c r="C174" s="115">
        <v>742</v>
      </c>
      <c r="D174" s="116">
        <v>0.24915824915824913</v>
      </c>
      <c r="E174" s="115">
        <v>523</v>
      </c>
      <c r="F174" s="116">
        <f t="shared" si="7"/>
        <v>-0.29514824797843664</v>
      </c>
      <c r="G174" s="115">
        <v>1078</v>
      </c>
      <c r="H174" s="116">
        <f t="shared" si="7"/>
        <v>1.0611854684512427</v>
      </c>
      <c r="I174" s="115">
        <v>1972</v>
      </c>
      <c r="J174" s="116">
        <f t="shared" si="7"/>
        <v>0.8293135435992578</v>
      </c>
      <c r="K174" s="115">
        <v>521</v>
      </c>
      <c r="L174" s="116">
        <f t="shared" si="7"/>
        <v>-0.73580121703853951</v>
      </c>
      <c r="M174" s="115"/>
      <c r="N174" s="116" t="s">
        <v>223</v>
      </c>
      <c r="O174" s="116" t="s">
        <v>223</v>
      </c>
    </row>
    <row r="175" spans="2:15" ht="15.75" x14ac:dyDescent="0.25">
      <c r="B175" s="117" t="s">
        <v>30</v>
      </c>
      <c r="C175" s="118">
        <v>10880</v>
      </c>
      <c r="D175" s="119">
        <v>0.66666666666666674</v>
      </c>
      <c r="E175" s="118">
        <v>3449</v>
      </c>
      <c r="F175" s="119">
        <f t="shared" si="7"/>
        <v>-0.68299632352941175</v>
      </c>
      <c r="G175" s="118">
        <v>6294</v>
      </c>
      <c r="H175" s="119">
        <f t="shared" si="7"/>
        <v>0.82487677587706587</v>
      </c>
      <c r="I175" s="118">
        <v>18047</v>
      </c>
      <c r="J175" s="119">
        <f t="shared" si="7"/>
        <v>1.867333968859231</v>
      </c>
      <c r="K175" s="118">
        <v>15837</v>
      </c>
      <c r="L175" s="119">
        <f t="shared" si="7"/>
        <v>-0.12245802626475311</v>
      </c>
      <c r="M175" s="118">
        <v>13883</v>
      </c>
      <c r="N175" s="119">
        <v>0.2783609576427255</v>
      </c>
      <c r="O175" s="119">
        <v>0.76966220522625872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67" t="s">
        <v>238</v>
      </c>
      <c r="C180" s="267"/>
      <c r="D180" s="267"/>
      <c r="E180" s="267"/>
      <c r="F180" s="267"/>
      <c r="G180" s="267"/>
      <c r="H180" s="267"/>
      <c r="I180" s="267"/>
      <c r="J180" s="267"/>
      <c r="K180" s="267"/>
      <c r="L180" s="267"/>
      <c r="M180" s="267"/>
      <c r="N180" s="267"/>
      <c r="O180" s="267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89" t="s">
        <v>119</v>
      </c>
      <c r="D182" s="290"/>
      <c r="E182" s="290"/>
      <c r="F182" s="290"/>
      <c r="G182" s="290"/>
      <c r="H182" s="290"/>
      <c r="I182" s="290"/>
      <c r="J182" s="290"/>
      <c r="K182" s="290"/>
      <c r="L182" s="290"/>
      <c r="M182" s="290"/>
      <c r="N182" s="290"/>
      <c r="O182" s="291"/>
    </row>
    <row r="183" spans="1:16" ht="22.5" thickTop="1" thickBot="1" x14ac:dyDescent="0.3">
      <c r="B183" s="109"/>
      <c r="C183" s="292">
        <f>2019</f>
        <v>2019</v>
      </c>
      <c r="D183" s="293"/>
      <c r="E183" s="294">
        <v>2020</v>
      </c>
      <c r="F183" s="293"/>
      <c r="G183" s="294">
        <v>2021</v>
      </c>
      <c r="H183" s="293"/>
      <c r="I183" s="294">
        <v>2022</v>
      </c>
      <c r="J183" s="293"/>
      <c r="K183" s="294">
        <v>2023</v>
      </c>
      <c r="L183" s="293"/>
      <c r="M183" s="294">
        <v>2024</v>
      </c>
      <c r="N183" s="295"/>
      <c r="O183" s="296"/>
    </row>
    <row r="184" spans="1:16" ht="16.5" thickTop="1" thickBot="1" x14ac:dyDescent="0.3">
      <c r="B184" s="85"/>
      <c r="C184" s="111" t="s">
        <v>69</v>
      </c>
      <c r="D184" s="112" t="str">
        <f>CONCATENATE("var ",RIGHT(2019,2),"/",RIGHT(2018,2))</f>
        <v>var 19/18</v>
      </c>
      <c r="E184" s="113" t="s">
        <v>69</v>
      </c>
      <c r="F184" s="112" t="str">
        <f>CONCATENATE("var ",RIGHT(E183,2),"/",RIGHT(E183-1,2))</f>
        <v>var 20/19</v>
      </c>
      <c r="G184" s="113" t="s">
        <v>69</v>
      </c>
      <c r="H184" s="112" t="str">
        <f>CONCATENATE("var ",RIGHT(G183,2),"/",RIGHT(G183-1,2))</f>
        <v>var 21/20</v>
      </c>
      <c r="I184" s="113" t="s">
        <v>69</v>
      </c>
      <c r="J184" s="112" t="str">
        <f>CONCATENATE("var ",RIGHT(I183,2),"/",RIGHT(I183-1,2))</f>
        <v>var 22/21</v>
      </c>
      <c r="K184" s="113" t="s">
        <v>69</v>
      </c>
      <c r="L184" s="112" t="str">
        <f>CONCATENATE("var ",RIGHT(K183,2),"/",RIGHT(K183-1,2))</f>
        <v>var 23/22</v>
      </c>
      <c r="M184" s="113" t="s">
        <v>69</v>
      </c>
      <c r="N184" s="112" t="s">
        <v>267</v>
      </c>
      <c r="O184" s="112" t="s">
        <v>268</v>
      </c>
    </row>
    <row r="185" spans="1:16" x14ac:dyDescent="0.25">
      <c r="A185" s="120"/>
      <c r="B185" s="114" t="s">
        <v>71</v>
      </c>
      <c r="C185" s="115">
        <v>270</v>
      </c>
      <c r="D185" s="116">
        <v>-9.6989966555183993E-2</v>
      </c>
      <c r="E185" s="115">
        <v>146</v>
      </c>
      <c r="F185" s="116">
        <f t="shared" ref="F185:L197" si="8">IFERROR(E185/C185-1,"-")</f>
        <v>-0.45925925925925926</v>
      </c>
      <c r="G185" s="115">
        <v>151</v>
      </c>
      <c r="H185" s="116">
        <f t="shared" si="8"/>
        <v>3.4246575342465668E-2</v>
      </c>
      <c r="I185" s="115">
        <v>210</v>
      </c>
      <c r="J185" s="116">
        <f t="shared" si="8"/>
        <v>0.39072847682119205</v>
      </c>
      <c r="K185" s="115">
        <v>293</v>
      </c>
      <c r="L185" s="116">
        <f t="shared" si="8"/>
        <v>0.39523809523809517</v>
      </c>
      <c r="M185" s="115">
        <v>171</v>
      </c>
      <c r="N185" s="116">
        <v>-0.41638225255972694</v>
      </c>
      <c r="O185" s="116">
        <v>-0.3666666666666667</v>
      </c>
    </row>
    <row r="186" spans="1:16" x14ac:dyDescent="0.25">
      <c r="B186" s="114" t="s">
        <v>73</v>
      </c>
      <c r="C186" s="115">
        <v>216</v>
      </c>
      <c r="D186" s="116">
        <v>-0.30546623794212213</v>
      </c>
      <c r="E186" s="115">
        <v>233</v>
      </c>
      <c r="F186" s="116">
        <f t="shared" si="8"/>
        <v>7.870370370370372E-2</v>
      </c>
      <c r="G186" s="115">
        <v>0</v>
      </c>
      <c r="H186" s="116">
        <f t="shared" si="8"/>
        <v>-1</v>
      </c>
      <c r="I186" s="115">
        <v>211</v>
      </c>
      <c r="J186" s="116" t="str">
        <f t="shared" si="8"/>
        <v>-</v>
      </c>
      <c r="K186" s="115">
        <v>340</v>
      </c>
      <c r="L186" s="116">
        <f t="shared" si="8"/>
        <v>0.61137440758293837</v>
      </c>
      <c r="M186" s="115">
        <v>582</v>
      </c>
      <c r="N186" s="116">
        <v>0.71176470588235285</v>
      </c>
      <c r="O186" s="116">
        <v>1.6944444444444446</v>
      </c>
    </row>
    <row r="187" spans="1:16" x14ac:dyDescent="0.25">
      <c r="B187" s="114" t="s">
        <v>75</v>
      </c>
      <c r="C187" s="115">
        <v>149</v>
      </c>
      <c r="D187" s="116">
        <v>-0.51935483870967736</v>
      </c>
      <c r="E187" s="115">
        <v>93</v>
      </c>
      <c r="F187" s="116">
        <f t="shared" si="8"/>
        <v>-0.37583892617449666</v>
      </c>
      <c r="G187" s="115">
        <v>1</v>
      </c>
      <c r="H187" s="116">
        <f t="shared" si="8"/>
        <v>-0.989247311827957</v>
      </c>
      <c r="I187" s="115">
        <v>444</v>
      </c>
      <c r="J187" s="116">
        <f t="shared" si="8"/>
        <v>443</v>
      </c>
      <c r="K187" s="115">
        <v>215</v>
      </c>
      <c r="L187" s="116">
        <f t="shared" si="8"/>
        <v>-0.51576576576576572</v>
      </c>
      <c r="M187" s="115">
        <v>450</v>
      </c>
      <c r="N187" s="116">
        <v>1.0930232558139537</v>
      </c>
      <c r="O187" s="116">
        <v>2.0201342281879193</v>
      </c>
    </row>
    <row r="188" spans="1:16" x14ac:dyDescent="0.25">
      <c r="B188" s="114" t="s">
        <v>77</v>
      </c>
      <c r="C188" s="115">
        <v>253</v>
      </c>
      <c r="D188" s="116">
        <v>-0.23795180722891562</v>
      </c>
      <c r="E188" s="115">
        <v>0</v>
      </c>
      <c r="F188" s="116">
        <f t="shared" si="8"/>
        <v>-1</v>
      </c>
      <c r="G188" s="115">
        <v>41</v>
      </c>
      <c r="H188" s="116" t="str">
        <f t="shared" si="8"/>
        <v>-</v>
      </c>
      <c r="I188" s="115">
        <v>426</v>
      </c>
      <c r="J188" s="116">
        <f t="shared" si="8"/>
        <v>9.3902439024390247</v>
      </c>
      <c r="K188" s="115">
        <v>268</v>
      </c>
      <c r="L188" s="116">
        <f t="shared" si="8"/>
        <v>-0.37089201877934275</v>
      </c>
      <c r="M188" s="115">
        <v>177</v>
      </c>
      <c r="N188" s="116">
        <v>-0.33955223880597019</v>
      </c>
      <c r="O188" s="116">
        <v>-0.30039525691699609</v>
      </c>
    </row>
    <row r="189" spans="1:16" x14ac:dyDescent="0.25">
      <c r="B189" s="114" t="s">
        <v>79</v>
      </c>
      <c r="C189" s="115">
        <v>197</v>
      </c>
      <c r="D189" s="116">
        <v>-5.2884615384615419E-2</v>
      </c>
      <c r="E189" s="115">
        <v>0</v>
      </c>
      <c r="F189" s="116">
        <f t="shared" si="8"/>
        <v>-1</v>
      </c>
      <c r="G189" s="115">
        <v>172</v>
      </c>
      <c r="H189" s="116" t="str">
        <f t="shared" si="8"/>
        <v>-</v>
      </c>
      <c r="I189" s="115">
        <v>20</v>
      </c>
      <c r="J189" s="116">
        <f t="shared" si="8"/>
        <v>-0.88372093023255816</v>
      </c>
      <c r="K189" s="115">
        <v>262</v>
      </c>
      <c r="L189" s="116">
        <f t="shared" si="8"/>
        <v>12.1</v>
      </c>
      <c r="M189" s="115">
        <v>476</v>
      </c>
      <c r="N189" s="116">
        <v>0.81679389312977091</v>
      </c>
      <c r="O189" s="116">
        <v>1.4162436548223352</v>
      </c>
    </row>
    <row r="190" spans="1:16" x14ac:dyDescent="0.25">
      <c r="B190" s="114" t="s">
        <v>120</v>
      </c>
      <c r="C190" s="115">
        <v>123</v>
      </c>
      <c r="D190" s="116">
        <v>-4.6511627906976716E-2</v>
      </c>
      <c r="E190" s="115">
        <v>0</v>
      </c>
      <c r="F190" s="116">
        <f t="shared" si="8"/>
        <v>-1</v>
      </c>
      <c r="G190" s="115">
        <v>61</v>
      </c>
      <c r="H190" s="116" t="str">
        <f t="shared" si="8"/>
        <v>-</v>
      </c>
      <c r="I190" s="115">
        <v>166</v>
      </c>
      <c r="J190" s="116">
        <f t="shared" si="8"/>
        <v>1.721311475409836</v>
      </c>
      <c r="K190" s="115">
        <v>98</v>
      </c>
      <c r="L190" s="116">
        <f t="shared" si="8"/>
        <v>-0.40963855421686746</v>
      </c>
      <c r="M190" s="115">
        <v>130</v>
      </c>
      <c r="N190" s="116">
        <v>0.32653061224489788</v>
      </c>
      <c r="O190" s="116">
        <v>5.6910569105691033E-2</v>
      </c>
    </row>
    <row r="191" spans="1:16" x14ac:dyDescent="0.25">
      <c r="B191" s="114" t="s">
        <v>83</v>
      </c>
      <c r="C191" s="115">
        <v>115</v>
      </c>
      <c r="D191" s="116">
        <v>-0.35754189944134074</v>
      </c>
      <c r="E191" s="115">
        <v>0</v>
      </c>
      <c r="F191" s="116">
        <f t="shared" si="8"/>
        <v>-1</v>
      </c>
      <c r="G191" s="115">
        <v>32</v>
      </c>
      <c r="H191" s="116" t="str">
        <f t="shared" si="8"/>
        <v>-</v>
      </c>
      <c r="I191" s="115">
        <v>436</v>
      </c>
      <c r="J191" s="116">
        <f t="shared" si="8"/>
        <v>12.625</v>
      </c>
      <c r="K191" s="115">
        <v>599</v>
      </c>
      <c r="L191" s="116">
        <f t="shared" si="8"/>
        <v>0.37385321100917435</v>
      </c>
      <c r="M191" s="115">
        <v>475</v>
      </c>
      <c r="N191" s="116">
        <v>-0.20701168614357257</v>
      </c>
      <c r="O191" s="116">
        <v>3.1304347826086953</v>
      </c>
    </row>
    <row r="192" spans="1:16" x14ac:dyDescent="0.25">
      <c r="B192" s="114" t="s">
        <v>85</v>
      </c>
      <c r="C192" s="115">
        <v>169</v>
      </c>
      <c r="D192" s="116">
        <v>0.30000000000000004</v>
      </c>
      <c r="E192" s="115">
        <v>150</v>
      </c>
      <c r="F192" s="116">
        <f t="shared" si="8"/>
        <v>-0.1124260355029586</v>
      </c>
      <c r="G192" s="115">
        <v>230</v>
      </c>
      <c r="H192" s="116">
        <f t="shared" si="8"/>
        <v>0.53333333333333344</v>
      </c>
      <c r="I192" s="115">
        <v>130</v>
      </c>
      <c r="J192" s="116">
        <f t="shared" si="8"/>
        <v>-0.43478260869565222</v>
      </c>
      <c r="K192" s="115">
        <v>80</v>
      </c>
      <c r="L192" s="116">
        <f t="shared" si="8"/>
        <v>-0.38461538461538458</v>
      </c>
      <c r="M192" s="115">
        <v>413</v>
      </c>
      <c r="N192" s="116">
        <v>4.1624999999999996</v>
      </c>
      <c r="O192" s="116">
        <v>1.4437869822485205</v>
      </c>
    </row>
    <row r="193" spans="2:16" x14ac:dyDescent="0.25">
      <c r="B193" s="114" t="s">
        <v>87</v>
      </c>
      <c r="C193" s="115">
        <v>111</v>
      </c>
      <c r="D193" s="116">
        <v>-0.31055900621118016</v>
      </c>
      <c r="E193" s="115">
        <v>139</v>
      </c>
      <c r="F193" s="116">
        <f t="shared" si="8"/>
        <v>0.25225225225225234</v>
      </c>
      <c r="G193" s="115">
        <v>103</v>
      </c>
      <c r="H193" s="116">
        <f t="shared" si="8"/>
        <v>-0.25899280575539574</v>
      </c>
      <c r="I193" s="115">
        <v>393</v>
      </c>
      <c r="J193" s="116">
        <f t="shared" si="8"/>
        <v>2.8155339805825244</v>
      </c>
      <c r="K193" s="115">
        <v>48</v>
      </c>
      <c r="L193" s="116">
        <f t="shared" si="8"/>
        <v>-0.87786259541984735</v>
      </c>
      <c r="M193" s="115">
        <v>267</v>
      </c>
      <c r="N193" s="116">
        <v>4.5625</v>
      </c>
      <c r="O193" s="116">
        <v>1.4054054054054053</v>
      </c>
    </row>
    <row r="194" spans="2:16" x14ac:dyDescent="0.25">
      <c r="B194" s="114" t="s">
        <v>89</v>
      </c>
      <c r="C194" s="115">
        <v>256</v>
      </c>
      <c r="D194" s="116">
        <v>-0.12627986348122866</v>
      </c>
      <c r="E194" s="115">
        <v>110</v>
      </c>
      <c r="F194" s="116">
        <f t="shared" si="8"/>
        <v>-0.5703125</v>
      </c>
      <c r="G194" s="115">
        <v>254</v>
      </c>
      <c r="H194" s="116">
        <f t="shared" si="8"/>
        <v>1.3090909090909091</v>
      </c>
      <c r="I194" s="115">
        <v>197</v>
      </c>
      <c r="J194" s="116">
        <f t="shared" si="8"/>
        <v>-0.22440944881889768</v>
      </c>
      <c r="K194" s="115">
        <v>281</v>
      </c>
      <c r="L194" s="116">
        <f t="shared" si="8"/>
        <v>0.42639593908629436</v>
      </c>
      <c r="M194" s="115"/>
      <c r="N194" s="116" t="s">
        <v>223</v>
      </c>
      <c r="O194" s="116" t="s">
        <v>223</v>
      </c>
    </row>
    <row r="195" spans="2:16" x14ac:dyDescent="0.25">
      <c r="B195" s="114" t="s">
        <v>91</v>
      </c>
      <c r="C195" s="115">
        <v>225</v>
      </c>
      <c r="D195" s="116">
        <v>-0.29245283018867929</v>
      </c>
      <c r="E195" s="115">
        <v>86</v>
      </c>
      <c r="F195" s="116">
        <f t="shared" si="8"/>
        <v>-0.61777777777777776</v>
      </c>
      <c r="G195" s="115">
        <v>315</v>
      </c>
      <c r="H195" s="116">
        <f t="shared" si="8"/>
        <v>2.6627906976744184</v>
      </c>
      <c r="I195" s="115">
        <v>391</v>
      </c>
      <c r="J195" s="116">
        <f t="shared" si="8"/>
        <v>0.2412698412698413</v>
      </c>
      <c r="K195" s="115">
        <v>116</v>
      </c>
      <c r="L195" s="116">
        <f t="shared" si="8"/>
        <v>-0.70332480818414322</v>
      </c>
      <c r="M195" s="115"/>
      <c r="N195" s="116" t="s">
        <v>223</v>
      </c>
      <c r="O195" s="116" t="s">
        <v>223</v>
      </c>
    </row>
    <row r="196" spans="2:16" x14ac:dyDescent="0.25">
      <c r="B196" s="114" t="s">
        <v>93</v>
      </c>
      <c r="C196" s="115">
        <v>385</v>
      </c>
      <c r="D196" s="116">
        <v>0.4051094890510949</v>
      </c>
      <c r="E196" s="115">
        <v>267</v>
      </c>
      <c r="F196" s="116">
        <f t="shared" si="8"/>
        <v>-0.30649350649350648</v>
      </c>
      <c r="G196" s="115">
        <v>275</v>
      </c>
      <c r="H196" s="116">
        <f t="shared" si="8"/>
        <v>2.9962546816479474E-2</v>
      </c>
      <c r="I196" s="115">
        <v>224</v>
      </c>
      <c r="J196" s="116">
        <f t="shared" si="8"/>
        <v>-0.18545454545454543</v>
      </c>
      <c r="K196" s="115">
        <v>99</v>
      </c>
      <c r="L196" s="116">
        <f t="shared" si="8"/>
        <v>-0.5580357142857143</v>
      </c>
      <c r="M196" s="115"/>
      <c r="N196" s="116" t="s">
        <v>223</v>
      </c>
      <c r="O196" s="116" t="s">
        <v>223</v>
      </c>
    </row>
    <row r="197" spans="2:16" ht="15.75" x14ac:dyDescent="0.25">
      <c r="B197" s="117" t="s">
        <v>30</v>
      </c>
      <c r="C197" s="118">
        <v>2469</v>
      </c>
      <c r="D197" s="119">
        <v>-0.16134510869565222</v>
      </c>
      <c r="E197" s="118">
        <v>1278</v>
      </c>
      <c r="F197" s="119">
        <f t="shared" si="8"/>
        <v>-0.48238153098420411</v>
      </c>
      <c r="G197" s="118">
        <v>1635</v>
      </c>
      <c r="H197" s="119">
        <f t="shared" si="8"/>
        <v>0.27934272300469476</v>
      </c>
      <c r="I197" s="118">
        <v>3248</v>
      </c>
      <c r="J197" s="119">
        <f t="shared" si="8"/>
        <v>0.98654434250764522</v>
      </c>
      <c r="K197" s="118">
        <v>2699</v>
      </c>
      <c r="L197" s="119">
        <f t="shared" si="8"/>
        <v>-0.16902709359605916</v>
      </c>
      <c r="M197" s="118">
        <v>3141</v>
      </c>
      <c r="N197" s="119">
        <v>0.42578302315024974</v>
      </c>
      <c r="O197" s="119">
        <v>0.95945102932002491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67" t="s">
        <v>239</v>
      </c>
      <c r="C202" s="267"/>
      <c r="D202" s="267"/>
      <c r="E202" s="267"/>
      <c r="F202" s="267"/>
      <c r="G202" s="267"/>
      <c r="H202" s="267"/>
      <c r="I202" s="267"/>
      <c r="J202" s="267"/>
      <c r="K202" s="267"/>
      <c r="L202" s="267"/>
      <c r="M202" s="267"/>
      <c r="N202" s="267"/>
      <c r="O202" s="267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89" t="s">
        <v>123</v>
      </c>
      <c r="D204" s="290"/>
      <c r="E204" s="290"/>
      <c r="F204" s="290"/>
      <c r="G204" s="290"/>
      <c r="H204" s="290"/>
      <c r="I204" s="290"/>
      <c r="J204" s="290"/>
      <c r="K204" s="290"/>
      <c r="L204" s="290"/>
      <c r="M204" s="290"/>
      <c r="N204" s="290"/>
      <c r="O204" s="291"/>
    </row>
    <row r="205" spans="2:16" ht="22.5" thickTop="1" thickBot="1" x14ac:dyDescent="0.3">
      <c r="B205" s="109"/>
      <c r="C205" s="292">
        <f>2019</f>
        <v>2019</v>
      </c>
      <c r="D205" s="293"/>
      <c r="E205" s="294">
        <v>2020</v>
      </c>
      <c r="F205" s="293"/>
      <c r="G205" s="294">
        <v>2021</v>
      </c>
      <c r="H205" s="293"/>
      <c r="I205" s="294">
        <v>2022</v>
      </c>
      <c r="J205" s="293"/>
      <c r="K205" s="294">
        <v>2023</v>
      </c>
      <c r="L205" s="293"/>
      <c r="M205" s="294">
        <v>2024</v>
      </c>
      <c r="N205" s="295"/>
      <c r="O205" s="296"/>
    </row>
    <row r="206" spans="2:16" ht="16.5" thickTop="1" thickBot="1" x14ac:dyDescent="0.3">
      <c r="B206" s="85"/>
      <c r="C206" s="111" t="s">
        <v>69</v>
      </c>
      <c r="D206" s="112" t="str">
        <f>CONCATENATE("var ",RIGHT(2019,2),"/",RIGHT(2018,2))</f>
        <v>var 19/18</v>
      </c>
      <c r="E206" s="113" t="s">
        <v>69</v>
      </c>
      <c r="F206" s="112" t="str">
        <f>CONCATENATE("var ",RIGHT(E205,2),"/",RIGHT(E205-1,2))</f>
        <v>var 20/19</v>
      </c>
      <c r="G206" s="113" t="s">
        <v>69</v>
      </c>
      <c r="H206" s="112" t="str">
        <f>CONCATENATE("var ",RIGHT(G205,2),"/",RIGHT(G205-1,2))</f>
        <v>var 21/20</v>
      </c>
      <c r="I206" s="113" t="s">
        <v>69</v>
      </c>
      <c r="J206" s="112" t="str">
        <f>CONCATENATE("var ",RIGHT(I205,2),"/",RIGHT(I205-1,2))</f>
        <v>var 22/21</v>
      </c>
      <c r="K206" s="113" t="s">
        <v>69</v>
      </c>
      <c r="L206" s="112" t="str">
        <f>CONCATENATE("var ",RIGHT(K205,2),"/",RIGHT(K205-1,2))</f>
        <v>var 23/22</v>
      </c>
      <c r="M206" s="113" t="s">
        <v>69</v>
      </c>
      <c r="N206" s="112" t="s">
        <v>267</v>
      </c>
      <c r="O206" s="112" t="s">
        <v>268</v>
      </c>
    </row>
    <row r="207" spans="2:16" x14ac:dyDescent="0.25">
      <c r="B207" s="114" t="s">
        <v>71</v>
      </c>
      <c r="C207" s="115">
        <v>206</v>
      </c>
      <c r="D207" s="116">
        <v>5.1020408163265252E-2</v>
      </c>
      <c r="E207" s="115">
        <v>55</v>
      </c>
      <c r="F207" s="116">
        <f t="shared" ref="F207:L219" si="9">IFERROR(E207/C207-1,"-")</f>
        <v>-0.73300970873786409</v>
      </c>
      <c r="G207" s="115">
        <v>0</v>
      </c>
      <c r="H207" s="116">
        <f t="shared" si="9"/>
        <v>-1</v>
      </c>
      <c r="I207" s="115">
        <v>837</v>
      </c>
      <c r="J207" s="116" t="str">
        <f t="shared" si="9"/>
        <v>-</v>
      </c>
      <c r="K207" s="115">
        <v>386</v>
      </c>
      <c r="L207" s="116">
        <f t="shared" si="9"/>
        <v>-0.53882915173237755</v>
      </c>
      <c r="M207" s="115">
        <v>605</v>
      </c>
      <c r="N207" s="116">
        <v>0.56735751295336789</v>
      </c>
      <c r="O207" s="116">
        <v>1.936893203883495</v>
      </c>
    </row>
    <row r="208" spans="2:16" x14ac:dyDescent="0.25">
      <c r="B208" s="114" t="s">
        <v>73</v>
      </c>
      <c r="C208" s="115">
        <v>208</v>
      </c>
      <c r="D208" s="116">
        <v>-9.5652173913043481E-2</v>
      </c>
      <c r="E208" s="115">
        <v>122</v>
      </c>
      <c r="F208" s="116">
        <f t="shared" si="9"/>
        <v>-0.41346153846153844</v>
      </c>
      <c r="G208" s="115">
        <v>2</v>
      </c>
      <c r="H208" s="116">
        <f t="shared" si="9"/>
        <v>-0.98360655737704916</v>
      </c>
      <c r="I208" s="115">
        <v>210</v>
      </c>
      <c r="J208" s="116">
        <f t="shared" si="9"/>
        <v>104</v>
      </c>
      <c r="K208" s="115">
        <v>356</v>
      </c>
      <c r="L208" s="116">
        <f t="shared" si="9"/>
        <v>0.69523809523809521</v>
      </c>
      <c r="M208" s="115">
        <v>906</v>
      </c>
      <c r="N208" s="116">
        <v>1.5449438202247192</v>
      </c>
      <c r="O208" s="116">
        <v>3.3557692307692308</v>
      </c>
    </row>
    <row r="209" spans="2:16" x14ac:dyDescent="0.25">
      <c r="B209" s="114" t="s">
        <v>75</v>
      </c>
      <c r="C209" s="115">
        <v>206</v>
      </c>
      <c r="D209" s="116">
        <v>7.2916666666666741E-2</v>
      </c>
      <c r="E209" s="115">
        <v>33</v>
      </c>
      <c r="F209" s="116">
        <f t="shared" si="9"/>
        <v>-0.83980582524271841</v>
      </c>
      <c r="G209" s="115">
        <v>24</v>
      </c>
      <c r="H209" s="116">
        <f t="shared" si="9"/>
        <v>-0.27272727272727271</v>
      </c>
      <c r="I209" s="115">
        <v>62</v>
      </c>
      <c r="J209" s="116">
        <f t="shared" si="9"/>
        <v>1.5833333333333335</v>
      </c>
      <c r="K209" s="115">
        <v>367</v>
      </c>
      <c r="L209" s="116">
        <f t="shared" si="9"/>
        <v>4.919354838709677</v>
      </c>
      <c r="M209" s="115">
        <v>552</v>
      </c>
      <c r="N209" s="116">
        <v>0.50408719346049047</v>
      </c>
      <c r="O209" s="116">
        <v>1.679611650485437</v>
      </c>
    </row>
    <row r="210" spans="2:16" x14ac:dyDescent="0.25">
      <c r="B210" s="114" t="s">
        <v>77</v>
      </c>
      <c r="C210" s="115">
        <v>194</v>
      </c>
      <c r="D210" s="116">
        <v>-0.27881040892193309</v>
      </c>
      <c r="E210" s="115">
        <v>0</v>
      </c>
      <c r="F210" s="116">
        <f t="shared" si="9"/>
        <v>-1</v>
      </c>
      <c r="G210" s="115">
        <v>18</v>
      </c>
      <c r="H210" s="116" t="str">
        <f t="shared" si="9"/>
        <v>-</v>
      </c>
      <c r="I210" s="115">
        <v>77</v>
      </c>
      <c r="J210" s="116">
        <f t="shared" si="9"/>
        <v>3.2777777777777777</v>
      </c>
      <c r="K210" s="115">
        <v>427</v>
      </c>
      <c r="L210" s="116">
        <f t="shared" si="9"/>
        <v>4.5454545454545459</v>
      </c>
      <c r="M210" s="115">
        <v>459</v>
      </c>
      <c r="N210" s="116">
        <v>7.4941451990632402E-2</v>
      </c>
      <c r="O210" s="116">
        <v>1.365979381443299</v>
      </c>
    </row>
    <row r="211" spans="2:16" x14ac:dyDescent="0.25">
      <c r="B211" s="114" t="s">
        <v>79</v>
      </c>
      <c r="C211" s="115">
        <v>146</v>
      </c>
      <c r="D211" s="116">
        <v>-0.13095238095238093</v>
      </c>
      <c r="E211" s="115">
        <v>0</v>
      </c>
      <c r="F211" s="116">
        <f t="shared" si="9"/>
        <v>-1</v>
      </c>
      <c r="G211" s="115">
        <v>138</v>
      </c>
      <c r="H211" s="116" t="str">
        <f t="shared" si="9"/>
        <v>-</v>
      </c>
      <c r="I211" s="115">
        <v>150</v>
      </c>
      <c r="J211" s="116">
        <f t="shared" si="9"/>
        <v>8.6956521739130377E-2</v>
      </c>
      <c r="K211" s="115">
        <v>215</v>
      </c>
      <c r="L211" s="116">
        <f t="shared" si="9"/>
        <v>0.43333333333333335</v>
      </c>
      <c r="M211" s="115">
        <v>656</v>
      </c>
      <c r="N211" s="116">
        <v>2.0511627906976746</v>
      </c>
      <c r="O211" s="116">
        <v>3.493150684931507</v>
      </c>
    </row>
    <row r="212" spans="2:16" x14ac:dyDescent="0.25">
      <c r="B212" s="114" t="s">
        <v>81</v>
      </c>
      <c r="C212" s="115">
        <v>123</v>
      </c>
      <c r="D212" s="116">
        <v>-0.25</v>
      </c>
      <c r="E212" s="115">
        <v>0</v>
      </c>
      <c r="F212" s="116">
        <f t="shared" si="9"/>
        <v>-1</v>
      </c>
      <c r="G212" s="115">
        <v>237</v>
      </c>
      <c r="H212" s="116" t="str">
        <f t="shared" si="9"/>
        <v>-</v>
      </c>
      <c r="I212" s="115">
        <v>186</v>
      </c>
      <c r="J212" s="116">
        <f t="shared" si="9"/>
        <v>-0.21518987341772156</v>
      </c>
      <c r="K212" s="115">
        <v>119</v>
      </c>
      <c r="L212" s="116">
        <f t="shared" si="9"/>
        <v>-0.36021505376344087</v>
      </c>
      <c r="M212" s="115">
        <v>218</v>
      </c>
      <c r="N212" s="116">
        <v>0.83193277310924363</v>
      </c>
      <c r="O212" s="116">
        <v>0.77235772357723587</v>
      </c>
    </row>
    <row r="213" spans="2:16" x14ac:dyDescent="0.25">
      <c r="B213" s="114" t="s">
        <v>83</v>
      </c>
      <c r="C213" s="115">
        <v>89</v>
      </c>
      <c r="D213" s="116">
        <v>-0.3257575757575758</v>
      </c>
      <c r="E213" s="115">
        <v>0</v>
      </c>
      <c r="F213" s="116">
        <f t="shared" si="9"/>
        <v>-1</v>
      </c>
      <c r="G213" s="115">
        <v>6</v>
      </c>
      <c r="H213" s="116" t="str">
        <f t="shared" si="9"/>
        <v>-</v>
      </c>
      <c r="I213" s="115">
        <v>254</v>
      </c>
      <c r="J213" s="116">
        <f t="shared" si="9"/>
        <v>41.333333333333336</v>
      </c>
      <c r="K213" s="115">
        <v>440</v>
      </c>
      <c r="L213" s="116">
        <f t="shared" si="9"/>
        <v>0.73228346456692917</v>
      </c>
      <c r="M213" s="115">
        <v>248</v>
      </c>
      <c r="N213" s="116">
        <v>-0.4363636363636364</v>
      </c>
      <c r="O213" s="116">
        <v>1.7865168539325844</v>
      </c>
    </row>
    <row r="214" spans="2:16" x14ac:dyDescent="0.25">
      <c r="B214" s="114" t="s">
        <v>85</v>
      </c>
      <c r="C214" s="115">
        <v>86</v>
      </c>
      <c r="D214" s="116">
        <v>-0.21100917431192656</v>
      </c>
      <c r="E214" s="115">
        <v>48</v>
      </c>
      <c r="F214" s="116">
        <f t="shared" si="9"/>
        <v>-0.44186046511627908</v>
      </c>
      <c r="G214" s="115">
        <v>159</v>
      </c>
      <c r="H214" s="116">
        <f t="shared" si="9"/>
        <v>2.3125</v>
      </c>
      <c r="I214" s="115">
        <v>274</v>
      </c>
      <c r="J214" s="116">
        <f t="shared" si="9"/>
        <v>0.72327044025157239</v>
      </c>
      <c r="K214" s="115">
        <v>268</v>
      </c>
      <c r="L214" s="116">
        <f t="shared" si="9"/>
        <v>-2.1897810218978075E-2</v>
      </c>
      <c r="M214" s="115">
        <v>589</v>
      </c>
      <c r="N214" s="116">
        <v>1.1977611940298507</v>
      </c>
      <c r="O214" s="116">
        <v>5.8488372093023253</v>
      </c>
    </row>
    <row r="215" spans="2:16" x14ac:dyDescent="0.25">
      <c r="B215" s="114" t="s">
        <v>87</v>
      </c>
      <c r="C215" s="115">
        <v>62</v>
      </c>
      <c r="D215" s="116">
        <v>-0.54411764705882359</v>
      </c>
      <c r="E215" s="115">
        <v>8</v>
      </c>
      <c r="F215" s="116">
        <f t="shared" si="9"/>
        <v>-0.87096774193548387</v>
      </c>
      <c r="G215" s="115">
        <v>393</v>
      </c>
      <c r="H215" s="116">
        <f t="shared" si="9"/>
        <v>48.125</v>
      </c>
      <c r="I215" s="115">
        <v>172</v>
      </c>
      <c r="J215" s="116">
        <f t="shared" si="9"/>
        <v>-0.56234096692111957</v>
      </c>
      <c r="K215" s="115">
        <v>292</v>
      </c>
      <c r="L215" s="116">
        <f t="shared" si="9"/>
        <v>0.69767441860465107</v>
      </c>
      <c r="M215" s="115">
        <v>484</v>
      </c>
      <c r="N215" s="116">
        <v>0.65753424657534243</v>
      </c>
      <c r="O215" s="116">
        <v>6.806451612903226</v>
      </c>
    </row>
    <row r="216" spans="2:16" x14ac:dyDescent="0.25">
      <c r="B216" s="114" t="s">
        <v>89</v>
      </c>
      <c r="C216" s="115">
        <v>164</v>
      </c>
      <c r="D216" s="116">
        <v>-0.51622418879056053</v>
      </c>
      <c r="E216" s="115">
        <v>7</v>
      </c>
      <c r="F216" s="116">
        <f t="shared" si="9"/>
        <v>-0.95731707317073167</v>
      </c>
      <c r="G216" s="115">
        <v>960</v>
      </c>
      <c r="H216" s="116">
        <f t="shared" si="9"/>
        <v>136.14285714285714</v>
      </c>
      <c r="I216" s="115">
        <v>268</v>
      </c>
      <c r="J216" s="116">
        <f t="shared" si="9"/>
        <v>-0.72083333333333333</v>
      </c>
      <c r="K216" s="115">
        <v>406</v>
      </c>
      <c r="L216" s="116">
        <f t="shared" si="9"/>
        <v>0.5149253731343284</v>
      </c>
      <c r="M216" s="115"/>
      <c r="N216" s="116" t="s">
        <v>223</v>
      </c>
      <c r="O216" s="116" t="s">
        <v>223</v>
      </c>
    </row>
    <row r="217" spans="2:16" x14ac:dyDescent="0.25">
      <c r="B217" s="114" t="s">
        <v>91</v>
      </c>
      <c r="C217" s="115">
        <v>127</v>
      </c>
      <c r="D217" s="116">
        <v>-0.43049327354260092</v>
      </c>
      <c r="E217" s="115">
        <v>32</v>
      </c>
      <c r="F217" s="116">
        <f t="shared" si="9"/>
        <v>-0.74803149606299213</v>
      </c>
      <c r="G217" s="115">
        <v>934</v>
      </c>
      <c r="H217" s="116">
        <f t="shared" si="9"/>
        <v>28.1875</v>
      </c>
      <c r="I217" s="115">
        <v>594</v>
      </c>
      <c r="J217" s="116">
        <f t="shared" si="9"/>
        <v>-0.36402569593147749</v>
      </c>
      <c r="K217" s="115">
        <v>385</v>
      </c>
      <c r="L217" s="116">
        <f t="shared" si="9"/>
        <v>-0.35185185185185186</v>
      </c>
      <c r="M217" s="115"/>
      <c r="N217" s="116" t="s">
        <v>223</v>
      </c>
      <c r="O217" s="116" t="s">
        <v>223</v>
      </c>
    </row>
    <row r="218" spans="2:16" x14ac:dyDescent="0.25">
      <c r="B218" s="114" t="s">
        <v>93</v>
      </c>
      <c r="C218" s="115">
        <v>173</v>
      </c>
      <c r="D218" s="116">
        <v>-6.9892473118279619E-2</v>
      </c>
      <c r="E218" s="115">
        <v>163</v>
      </c>
      <c r="F218" s="116">
        <f t="shared" si="9"/>
        <v>-5.7803468208092457E-2</v>
      </c>
      <c r="G218" s="115">
        <v>1017</v>
      </c>
      <c r="H218" s="116">
        <f t="shared" si="9"/>
        <v>5.2392638036809815</v>
      </c>
      <c r="I218" s="115">
        <v>312</v>
      </c>
      <c r="J218" s="116">
        <f t="shared" si="9"/>
        <v>-0.69321533923303835</v>
      </c>
      <c r="K218" s="115">
        <v>286</v>
      </c>
      <c r="L218" s="116">
        <f t="shared" si="9"/>
        <v>-8.333333333333337E-2</v>
      </c>
      <c r="M218" s="115"/>
      <c r="N218" s="116" t="s">
        <v>223</v>
      </c>
      <c r="O218" s="116" t="s">
        <v>223</v>
      </c>
    </row>
    <row r="219" spans="2:16" ht="15.75" x14ac:dyDescent="0.25">
      <c r="B219" s="117" t="s">
        <v>30</v>
      </c>
      <c r="C219" s="118">
        <v>1784</v>
      </c>
      <c r="D219" s="119">
        <v>-0.23890784982935154</v>
      </c>
      <c r="E219" s="118">
        <v>536</v>
      </c>
      <c r="F219" s="119">
        <f t="shared" si="9"/>
        <v>-0.69955156950672648</v>
      </c>
      <c r="G219" s="118">
        <v>3888</v>
      </c>
      <c r="H219" s="119">
        <f t="shared" si="9"/>
        <v>6.2537313432835822</v>
      </c>
      <c r="I219" s="118">
        <v>3396</v>
      </c>
      <c r="J219" s="119">
        <f t="shared" si="9"/>
        <v>-0.12654320987654322</v>
      </c>
      <c r="K219" s="118">
        <v>3947</v>
      </c>
      <c r="L219" s="119">
        <f t="shared" si="9"/>
        <v>0.16224970553592466</v>
      </c>
      <c r="M219" s="118">
        <v>4717</v>
      </c>
      <c r="N219" s="119">
        <v>0.64355400696864118</v>
      </c>
      <c r="O219" s="119">
        <v>2.5734848484848483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67" t="s">
        <v>238</v>
      </c>
      <c r="C224" s="267"/>
      <c r="D224" s="267"/>
      <c r="E224" s="267"/>
      <c r="F224" s="267"/>
      <c r="G224" s="267"/>
      <c r="H224" s="267"/>
      <c r="I224" s="267"/>
      <c r="J224" s="267"/>
      <c r="K224" s="267"/>
      <c r="L224" s="267"/>
      <c r="M224" s="267"/>
      <c r="N224" s="267"/>
      <c r="O224" s="267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89" t="s">
        <v>119</v>
      </c>
      <c r="D226" s="290"/>
      <c r="E226" s="290"/>
      <c r="F226" s="290"/>
      <c r="G226" s="290"/>
      <c r="H226" s="290"/>
      <c r="I226" s="290"/>
      <c r="J226" s="290"/>
      <c r="K226" s="290"/>
      <c r="L226" s="290"/>
      <c r="M226" s="290"/>
      <c r="N226" s="290"/>
      <c r="O226" s="291"/>
    </row>
    <row r="227" spans="2:16" ht="22.5" thickTop="1" thickBot="1" x14ac:dyDescent="0.3">
      <c r="B227" s="109"/>
      <c r="C227" s="292">
        <f>2019</f>
        <v>2019</v>
      </c>
      <c r="D227" s="293"/>
      <c r="E227" s="294">
        <v>2020</v>
      </c>
      <c r="F227" s="293"/>
      <c r="G227" s="294">
        <v>2021</v>
      </c>
      <c r="H227" s="293"/>
      <c r="I227" s="294">
        <v>2022</v>
      </c>
      <c r="J227" s="293"/>
      <c r="K227" s="294">
        <v>2023</v>
      </c>
      <c r="L227" s="293"/>
      <c r="M227" s="294">
        <v>2024</v>
      </c>
      <c r="N227" s="295"/>
      <c r="O227" s="296"/>
    </row>
    <row r="228" spans="2:16" ht="16.5" thickTop="1" thickBot="1" x14ac:dyDescent="0.3">
      <c r="B228" s="85"/>
      <c r="C228" s="111" t="s">
        <v>69</v>
      </c>
      <c r="D228" s="112" t="str">
        <f>CONCATENATE("var ",RIGHT(2019,2),"/",RIGHT(2018,2))</f>
        <v>var 19/18</v>
      </c>
      <c r="E228" s="113" t="s">
        <v>69</v>
      </c>
      <c r="F228" s="112" t="str">
        <f>CONCATENATE("var ",RIGHT(E227,2),"/",RIGHT(E227-1,2))</f>
        <v>var 20/19</v>
      </c>
      <c r="G228" s="113" t="s">
        <v>69</v>
      </c>
      <c r="H228" s="112" t="str">
        <f>CONCATENATE("var ",RIGHT(G227,2),"/",RIGHT(G227-1,2))</f>
        <v>var 21/20</v>
      </c>
      <c r="I228" s="113" t="s">
        <v>69</v>
      </c>
      <c r="J228" s="112" t="str">
        <f>CONCATENATE("var ",RIGHT(I227,2),"/",RIGHT(I227-1,2))</f>
        <v>var 22/21</v>
      </c>
      <c r="K228" s="113" t="s">
        <v>69</v>
      </c>
      <c r="L228" s="112" t="str">
        <f>CONCATENATE("var ",RIGHT(K227,2),"/",RIGHT(K227-1,2))</f>
        <v>var 23/22</v>
      </c>
      <c r="M228" s="113" t="s">
        <v>69</v>
      </c>
      <c r="N228" s="112" t="s">
        <v>267</v>
      </c>
      <c r="O228" s="112" t="s">
        <v>268</v>
      </c>
    </row>
    <row r="229" spans="2:16" x14ac:dyDescent="0.25">
      <c r="B229" s="114" t="s">
        <v>71</v>
      </c>
      <c r="C229" s="115">
        <v>270</v>
      </c>
      <c r="D229" s="116">
        <v>-9.6989966555183993E-2</v>
      </c>
      <c r="E229" s="115">
        <v>146</v>
      </c>
      <c r="F229" s="116">
        <f t="shared" ref="F229:L241" si="10">IFERROR(E229/C229-1,"-")</f>
        <v>-0.45925925925925926</v>
      </c>
      <c r="G229" s="115">
        <v>151</v>
      </c>
      <c r="H229" s="116">
        <f t="shared" si="10"/>
        <v>3.4246575342465668E-2</v>
      </c>
      <c r="I229" s="115">
        <v>210</v>
      </c>
      <c r="J229" s="116">
        <f t="shared" si="10"/>
        <v>0.39072847682119205</v>
      </c>
      <c r="K229" s="115">
        <v>293</v>
      </c>
      <c r="L229" s="116">
        <f t="shared" si="10"/>
        <v>0.39523809523809517</v>
      </c>
      <c r="M229" s="115">
        <v>171</v>
      </c>
      <c r="N229" s="116">
        <v>-0.41638225255972694</v>
      </c>
      <c r="O229" s="116">
        <v>-0.3666666666666667</v>
      </c>
    </row>
    <row r="230" spans="2:16" x14ac:dyDescent="0.25">
      <c r="B230" s="114" t="s">
        <v>73</v>
      </c>
      <c r="C230" s="115">
        <v>216</v>
      </c>
      <c r="D230" s="116">
        <v>-0.30546623794212213</v>
      </c>
      <c r="E230" s="115">
        <v>233</v>
      </c>
      <c r="F230" s="116">
        <f t="shared" si="10"/>
        <v>7.870370370370372E-2</v>
      </c>
      <c r="G230" s="115">
        <v>0</v>
      </c>
      <c r="H230" s="116">
        <f t="shared" si="10"/>
        <v>-1</v>
      </c>
      <c r="I230" s="115">
        <v>211</v>
      </c>
      <c r="J230" s="116" t="str">
        <f t="shared" si="10"/>
        <v>-</v>
      </c>
      <c r="K230" s="115">
        <v>340</v>
      </c>
      <c r="L230" s="116">
        <f t="shared" si="10"/>
        <v>0.61137440758293837</v>
      </c>
      <c r="M230" s="115">
        <v>582</v>
      </c>
      <c r="N230" s="116">
        <v>0.71176470588235285</v>
      </c>
      <c r="O230" s="116">
        <v>1.6944444444444446</v>
      </c>
    </row>
    <row r="231" spans="2:16" x14ac:dyDescent="0.25">
      <c r="B231" s="114" t="s">
        <v>75</v>
      </c>
      <c r="C231" s="115">
        <v>149</v>
      </c>
      <c r="D231" s="116">
        <v>-0.51935483870967736</v>
      </c>
      <c r="E231" s="115">
        <v>93</v>
      </c>
      <c r="F231" s="116">
        <f t="shared" si="10"/>
        <v>-0.37583892617449666</v>
      </c>
      <c r="G231" s="115">
        <v>1</v>
      </c>
      <c r="H231" s="116">
        <f t="shared" si="10"/>
        <v>-0.989247311827957</v>
      </c>
      <c r="I231" s="115">
        <v>444</v>
      </c>
      <c r="J231" s="116">
        <f t="shared" si="10"/>
        <v>443</v>
      </c>
      <c r="K231" s="115">
        <v>215</v>
      </c>
      <c r="L231" s="116">
        <f t="shared" si="10"/>
        <v>-0.51576576576576572</v>
      </c>
      <c r="M231" s="115">
        <v>450</v>
      </c>
      <c r="N231" s="116">
        <v>1.0930232558139537</v>
      </c>
      <c r="O231" s="116">
        <v>2.0201342281879193</v>
      </c>
    </row>
    <row r="232" spans="2:16" x14ac:dyDescent="0.25">
      <c r="B232" s="114" t="s">
        <v>77</v>
      </c>
      <c r="C232" s="115">
        <v>253</v>
      </c>
      <c r="D232" s="116">
        <v>-0.23795180722891562</v>
      </c>
      <c r="E232" s="115">
        <v>0</v>
      </c>
      <c r="F232" s="116">
        <f t="shared" si="10"/>
        <v>-1</v>
      </c>
      <c r="G232" s="115">
        <v>41</v>
      </c>
      <c r="H232" s="116" t="str">
        <f t="shared" si="10"/>
        <v>-</v>
      </c>
      <c r="I232" s="115">
        <v>426</v>
      </c>
      <c r="J232" s="116">
        <f t="shared" si="10"/>
        <v>9.3902439024390247</v>
      </c>
      <c r="K232" s="115">
        <v>268</v>
      </c>
      <c r="L232" s="116">
        <f t="shared" si="10"/>
        <v>-0.37089201877934275</v>
      </c>
      <c r="M232" s="115">
        <v>177</v>
      </c>
      <c r="N232" s="116">
        <v>-0.33955223880597019</v>
      </c>
      <c r="O232" s="116">
        <v>-0.30039525691699609</v>
      </c>
    </row>
    <row r="233" spans="2:16" x14ac:dyDescent="0.25">
      <c r="B233" s="114" t="s">
        <v>79</v>
      </c>
      <c r="C233" s="115">
        <v>197</v>
      </c>
      <c r="D233" s="116">
        <v>-5.2884615384615419E-2</v>
      </c>
      <c r="E233" s="115">
        <v>0</v>
      </c>
      <c r="F233" s="116">
        <f t="shared" si="10"/>
        <v>-1</v>
      </c>
      <c r="G233" s="115">
        <v>172</v>
      </c>
      <c r="H233" s="116" t="str">
        <f t="shared" si="10"/>
        <v>-</v>
      </c>
      <c r="I233" s="115">
        <v>20</v>
      </c>
      <c r="J233" s="116">
        <f t="shared" si="10"/>
        <v>-0.88372093023255816</v>
      </c>
      <c r="K233" s="115">
        <v>262</v>
      </c>
      <c r="L233" s="116">
        <f t="shared" si="10"/>
        <v>12.1</v>
      </c>
      <c r="M233" s="115">
        <v>476</v>
      </c>
      <c r="N233" s="116">
        <v>0.81679389312977091</v>
      </c>
      <c r="O233" s="116">
        <v>1.4162436548223352</v>
      </c>
    </row>
    <row r="234" spans="2:16" x14ac:dyDescent="0.25">
      <c r="B234" s="114" t="s">
        <v>81</v>
      </c>
      <c r="C234" s="115">
        <v>123</v>
      </c>
      <c r="D234" s="116">
        <v>-4.6511627906976716E-2</v>
      </c>
      <c r="E234" s="115">
        <v>0</v>
      </c>
      <c r="F234" s="116">
        <f t="shared" si="10"/>
        <v>-1</v>
      </c>
      <c r="G234" s="115">
        <v>61</v>
      </c>
      <c r="H234" s="116" t="str">
        <f t="shared" si="10"/>
        <v>-</v>
      </c>
      <c r="I234" s="115">
        <v>166</v>
      </c>
      <c r="J234" s="116">
        <f t="shared" si="10"/>
        <v>1.721311475409836</v>
      </c>
      <c r="K234" s="115">
        <v>98</v>
      </c>
      <c r="L234" s="116">
        <f t="shared" si="10"/>
        <v>-0.40963855421686746</v>
      </c>
      <c r="M234" s="115">
        <v>130</v>
      </c>
      <c r="N234" s="116">
        <v>0.32653061224489788</v>
      </c>
      <c r="O234" s="116">
        <v>5.6910569105691033E-2</v>
      </c>
    </row>
    <row r="235" spans="2:16" x14ac:dyDescent="0.25">
      <c r="B235" s="114" t="s">
        <v>83</v>
      </c>
      <c r="C235" s="115">
        <v>115</v>
      </c>
      <c r="D235" s="116">
        <v>-0.35754189944134074</v>
      </c>
      <c r="E235" s="115">
        <v>0</v>
      </c>
      <c r="F235" s="116">
        <f t="shared" si="10"/>
        <v>-1</v>
      </c>
      <c r="G235" s="115">
        <v>32</v>
      </c>
      <c r="H235" s="116" t="str">
        <f t="shared" si="10"/>
        <v>-</v>
      </c>
      <c r="I235" s="115">
        <v>436</v>
      </c>
      <c r="J235" s="116">
        <f t="shared" si="10"/>
        <v>12.625</v>
      </c>
      <c r="K235" s="115">
        <v>599</v>
      </c>
      <c r="L235" s="116">
        <f t="shared" si="10"/>
        <v>0.37385321100917435</v>
      </c>
      <c r="M235" s="115">
        <v>475</v>
      </c>
      <c r="N235" s="116">
        <v>-0.20701168614357257</v>
      </c>
      <c r="O235" s="116">
        <v>3.1304347826086953</v>
      </c>
    </row>
    <row r="236" spans="2:16" x14ac:dyDescent="0.25">
      <c r="B236" s="114" t="s">
        <v>85</v>
      </c>
      <c r="C236" s="115">
        <v>169</v>
      </c>
      <c r="D236" s="116">
        <v>0.30000000000000004</v>
      </c>
      <c r="E236" s="115">
        <v>150</v>
      </c>
      <c r="F236" s="116">
        <f t="shared" si="10"/>
        <v>-0.1124260355029586</v>
      </c>
      <c r="G236" s="115">
        <v>230</v>
      </c>
      <c r="H236" s="116">
        <f t="shared" si="10"/>
        <v>0.53333333333333344</v>
      </c>
      <c r="I236" s="115">
        <v>130</v>
      </c>
      <c r="J236" s="116">
        <f t="shared" si="10"/>
        <v>-0.43478260869565222</v>
      </c>
      <c r="K236" s="115">
        <v>80</v>
      </c>
      <c r="L236" s="116">
        <f t="shared" si="10"/>
        <v>-0.38461538461538458</v>
      </c>
      <c r="M236" s="115">
        <v>413</v>
      </c>
      <c r="N236" s="116">
        <v>4.1624999999999996</v>
      </c>
      <c r="O236" s="116">
        <v>1.4437869822485205</v>
      </c>
    </row>
    <row r="237" spans="2:16" x14ac:dyDescent="0.25">
      <c r="B237" s="114" t="s">
        <v>87</v>
      </c>
      <c r="C237" s="115">
        <v>111</v>
      </c>
      <c r="D237" s="116">
        <v>-0.31055900621118016</v>
      </c>
      <c r="E237" s="115">
        <v>139</v>
      </c>
      <c r="F237" s="116">
        <f t="shared" si="10"/>
        <v>0.25225225225225234</v>
      </c>
      <c r="G237" s="115">
        <v>103</v>
      </c>
      <c r="H237" s="116">
        <f t="shared" si="10"/>
        <v>-0.25899280575539574</v>
      </c>
      <c r="I237" s="115">
        <v>393</v>
      </c>
      <c r="J237" s="116">
        <f t="shared" si="10"/>
        <v>2.8155339805825244</v>
      </c>
      <c r="K237" s="115">
        <v>48</v>
      </c>
      <c r="L237" s="116">
        <f t="shared" si="10"/>
        <v>-0.87786259541984735</v>
      </c>
      <c r="M237" s="115">
        <v>267</v>
      </c>
      <c r="N237" s="116">
        <v>4.5625</v>
      </c>
      <c r="O237" s="116">
        <v>1.4054054054054053</v>
      </c>
    </row>
    <row r="238" spans="2:16" x14ac:dyDescent="0.25">
      <c r="B238" s="114" t="s">
        <v>89</v>
      </c>
      <c r="C238" s="115">
        <v>256</v>
      </c>
      <c r="D238" s="116">
        <v>-0.12627986348122866</v>
      </c>
      <c r="E238" s="115">
        <v>110</v>
      </c>
      <c r="F238" s="116">
        <f t="shared" si="10"/>
        <v>-0.5703125</v>
      </c>
      <c r="G238" s="115">
        <v>254</v>
      </c>
      <c r="H238" s="116">
        <f t="shared" si="10"/>
        <v>1.3090909090909091</v>
      </c>
      <c r="I238" s="115">
        <v>197</v>
      </c>
      <c r="J238" s="116">
        <f t="shared" si="10"/>
        <v>-0.22440944881889768</v>
      </c>
      <c r="K238" s="115">
        <v>281</v>
      </c>
      <c r="L238" s="116">
        <f t="shared" si="10"/>
        <v>0.42639593908629436</v>
      </c>
      <c r="M238" s="115"/>
      <c r="N238" s="116" t="s">
        <v>223</v>
      </c>
      <c r="O238" s="116" t="s">
        <v>223</v>
      </c>
    </row>
    <row r="239" spans="2:16" x14ac:dyDescent="0.25">
      <c r="B239" s="114" t="s">
        <v>91</v>
      </c>
      <c r="C239" s="115">
        <v>225</v>
      </c>
      <c r="D239" s="116">
        <v>-0.29245283018867929</v>
      </c>
      <c r="E239" s="115">
        <v>86</v>
      </c>
      <c r="F239" s="116">
        <f t="shared" si="10"/>
        <v>-0.61777777777777776</v>
      </c>
      <c r="G239" s="115">
        <v>315</v>
      </c>
      <c r="H239" s="116">
        <f t="shared" si="10"/>
        <v>2.6627906976744184</v>
      </c>
      <c r="I239" s="115">
        <v>391</v>
      </c>
      <c r="J239" s="116">
        <f t="shared" si="10"/>
        <v>0.2412698412698413</v>
      </c>
      <c r="K239" s="115">
        <v>116</v>
      </c>
      <c r="L239" s="116">
        <f t="shared" si="10"/>
        <v>-0.70332480818414322</v>
      </c>
      <c r="M239" s="115"/>
      <c r="N239" s="116" t="s">
        <v>223</v>
      </c>
      <c r="O239" s="116" t="s">
        <v>223</v>
      </c>
    </row>
    <row r="240" spans="2:16" x14ac:dyDescent="0.25">
      <c r="B240" s="114" t="s">
        <v>93</v>
      </c>
      <c r="C240" s="115">
        <v>385</v>
      </c>
      <c r="D240" s="116">
        <v>0.4051094890510949</v>
      </c>
      <c r="E240" s="115">
        <v>267</v>
      </c>
      <c r="F240" s="116">
        <f t="shared" si="10"/>
        <v>-0.30649350649350648</v>
      </c>
      <c r="G240" s="115">
        <v>275</v>
      </c>
      <c r="H240" s="116">
        <f t="shared" si="10"/>
        <v>2.9962546816479474E-2</v>
      </c>
      <c r="I240" s="115">
        <v>224</v>
      </c>
      <c r="J240" s="116">
        <f t="shared" si="10"/>
        <v>-0.18545454545454543</v>
      </c>
      <c r="K240" s="115">
        <v>99</v>
      </c>
      <c r="L240" s="116">
        <f t="shared" si="10"/>
        <v>-0.5580357142857143</v>
      </c>
      <c r="M240" s="115"/>
      <c r="N240" s="116" t="s">
        <v>223</v>
      </c>
      <c r="O240" s="116" t="s">
        <v>223</v>
      </c>
    </row>
    <row r="241" spans="2:16" ht="15.75" x14ac:dyDescent="0.25">
      <c r="B241" s="117" t="s">
        <v>30</v>
      </c>
      <c r="C241" s="118">
        <v>2469</v>
      </c>
      <c r="D241" s="119">
        <v>-0.16134510869565222</v>
      </c>
      <c r="E241" s="118">
        <v>1278</v>
      </c>
      <c r="F241" s="119">
        <f t="shared" si="10"/>
        <v>-0.48238153098420411</v>
      </c>
      <c r="G241" s="118">
        <v>1635</v>
      </c>
      <c r="H241" s="119">
        <f t="shared" si="10"/>
        <v>0.27934272300469476</v>
      </c>
      <c r="I241" s="118">
        <v>3248</v>
      </c>
      <c r="J241" s="119">
        <f t="shared" si="10"/>
        <v>0.98654434250764522</v>
      </c>
      <c r="K241" s="118">
        <v>2699</v>
      </c>
      <c r="L241" s="119">
        <f t="shared" si="10"/>
        <v>-0.16902709359605916</v>
      </c>
      <c r="M241" s="118">
        <v>3141</v>
      </c>
      <c r="N241" s="119">
        <v>0.42578302315024974</v>
      </c>
      <c r="O241" s="119">
        <v>0.95945102932002491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67" t="s">
        <v>240</v>
      </c>
      <c r="C246" s="267"/>
      <c r="D246" s="267"/>
      <c r="E246" s="267"/>
      <c r="F246" s="267"/>
      <c r="G246" s="267"/>
      <c r="H246" s="267"/>
      <c r="I246" s="267"/>
      <c r="J246" s="267"/>
      <c r="K246" s="267"/>
      <c r="L246" s="267"/>
      <c r="M246" s="267"/>
      <c r="N246" s="267"/>
      <c r="O246" s="267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89" t="s">
        <v>128</v>
      </c>
      <c r="D248" s="290"/>
      <c r="E248" s="290"/>
      <c r="F248" s="290"/>
      <c r="G248" s="290"/>
      <c r="H248" s="290"/>
      <c r="I248" s="290"/>
      <c r="J248" s="290"/>
      <c r="K248" s="290"/>
      <c r="L248" s="290"/>
      <c r="M248" s="290"/>
      <c r="N248" s="290"/>
      <c r="O248" s="291"/>
    </row>
    <row r="249" spans="2:16" ht="22.5" thickTop="1" thickBot="1" x14ac:dyDescent="0.3">
      <c r="B249" s="109"/>
      <c r="C249" s="292">
        <f>2019</f>
        <v>2019</v>
      </c>
      <c r="D249" s="293"/>
      <c r="E249" s="294">
        <v>2020</v>
      </c>
      <c r="F249" s="293"/>
      <c r="G249" s="294">
        <v>2021</v>
      </c>
      <c r="H249" s="293"/>
      <c r="I249" s="294">
        <v>2022</v>
      </c>
      <c r="J249" s="293"/>
      <c r="K249" s="294">
        <v>2023</v>
      </c>
      <c r="L249" s="293"/>
      <c r="M249" s="294">
        <v>2024</v>
      </c>
      <c r="N249" s="295"/>
      <c r="O249" s="296"/>
    </row>
    <row r="250" spans="2:16" ht="16.5" thickTop="1" thickBot="1" x14ac:dyDescent="0.3">
      <c r="B250" s="85"/>
      <c r="C250" s="111" t="s">
        <v>69</v>
      </c>
      <c r="D250" s="112" t="str">
        <f>CONCATENATE("var ",RIGHT(2019,2),"/",RIGHT(2018,2))</f>
        <v>var 19/18</v>
      </c>
      <c r="E250" s="113" t="s">
        <v>69</v>
      </c>
      <c r="F250" s="112" t="str">
        <f>CONCATENATE("var ",RIGHT(E249,2),"/",RIGHT(E249-1,2))</f>
        <v>var 20/19</v>
      </c>
      <c r="G250" s="113" t="s">
        <v>69</v>
      </c>
      <c r="H250" s="112" t="str">
        <f>CONCATENATE("var ",RIGHT(G249,2),"/",RIGHT(G249-1,2))</f>
        <v>var 21/20</v>
      </c>
      <c r="I250" s="113" t="s">
        <v>69</v>
      </c>
      <c r="J250" s="112" t="str">
        <f>CONCATENATE("var ",RIGHT(I249,2),"/",RIGHT(I249-1,2))</f>
        <v>var 22/21</v>
      </c>
      <c r="K250" s="113" t="s">
        <v>69</v>
      </c>
      <c r="L250" s="112" t="str">
        <f>CONCATENATE("var ",RIGHT(K249,2),"/",RIGHT(K249-1,2))</f>
        <v>var 23/22</v>
      </c>
      <c r="M250" s="113" t="s">
        <v>69</v>
      </c>
      <c r="N250" s="112" t="s">
        <v>267</v>
      </c>
      <c r="O250" s="112" t="s">
        <v>268</v>
      </c>
    </row>
    <row r="251" spans="2:16" x14ac:dyDescent="0.25">
      <c r="B251" s="114" t="s">
        <v>71</v>
      </c>
      <c r="C251" s="115">
        <v>292</v>
      </c>
      <c r="D251" s="116">
        <v>1.2290076335877864</v>
      </c>
      <c r="E251" s="115">
        <v>276</v>
      </c>
      <c r="F251" s="116">
        <f t="shared" ref="F251:L263" si="11">IFERROR(E251/C251-1,"-")</f>
        <v>-5.4794520547945202E-2</v>
      </c>
      <c r="G251" s="115">
        <v>0</v>
      </c>
      <c r="H251" s="116">
        <f t="shared" si="11"/>
        <v>-1</v>
      </c>
      <c r="I251" s="115">
        <v>480</v>
      </c>
      <c r="J251" s="116" t="str">
        <f t="shared" si="11"/>
        <v>-</v>
      </c>
      <c r="K251" s="115">
        <v>1197</v>
      </c>
      <c r="L251" s="116">
        <f t="shared" si="11"/>
        <v>1.4937499999999999</v>
      </c>
      <c r="M251" s="115">
        <v>268</v>
      </c>
      <c r="N251" s="116">
        <v>-0.77610693400167086</v>
      </c>
      <c r="O251" s="116">
        <v>-8.2191780821917804E-2</v>
      </c>
    </row>
    <row r="252" spans="2:16" x14ac:dyDescent="0.25">
      <c r="B252" s="114" t="s">
        <v>73</v>
      </c>
      <c r="C252" s="115">
        <v>293</v>
      </c>
      <c r="D252" s="116">
        <v>-2.006688963210701E-2</v>
      </c>
      <c r="E252" s="115">
        <v>348</v>
      </c>
      <c r="F252" s="116">
        <f t="shared" si="11"/>
        <v>0.18771331058020468</v>
      </c>
      <c r="G252" s="115">
        <v>0</v>
      </c>
      <c r="H252" s="116">
        <f t="shared" si="11"/>
        <v>-1</v>
      </c>
      <c r="I252" s="115">
        <v>216</v>
      </c>
      <c r="J252" s="116" t="str">
        <f t="shared" si="11"/>
        <v>-</v>
      </c>
      <c r="K252" s="115">
        <v>1156</v>
      </c>
      <c r="L252" s="116">
        <f t="shared" si="11"/>
        <v>4.3518518518518521</v>
      </c>
      <c r="M252" s="115">
        <v>797</v>
      </c>
      <c r="N252" s="116">
        <v>-0.31055363321799312</v>
      </c>
      <c r="O252" s="116">
        <v>1.7201365187713309</v>
      </c>
    </row>
    <row r="253" spans="2:16" x14ac:dyDescent="0.25">
      <c r="B253" s="114" t="s">
        <v>75</v>
      </c>
      <c r="C253" s="115">
        <v>354</v>
      </c>
      <c r="D253" s="116">
        <v>0.27338129496402885</v>
      </c>
      <c r="E253" s="115">
        <v>40</v>
      </c>
      <c r="F253" s="116">
        <f t="shared" si="11"/>
        <v>-0.88700564971751417</v>
      </c>
      <c r="G253" s="115">
        <v>0</v>
      </c>
      <c r="H253" s="116">
        <f t="shared" si="11"/>
        <v>-1</v>
      </c>
      <c r="I253" s="115">
        <v>206</v>
      </c>
      <c r="J253" s="116" t="str">
        <f t="shared" si="11"/>
        <v>-</v>
      </c>
      <c r="K253" s="115">
        <v>656</v>
      </c>
      <c r="L253" s="116">
        <f t="shared" si="11"/>
        <v>2.1844660194174756</v>
      </c>
      <c r="M253" s="115">
        <v>1053</v>
      </c>
      <c r="N253" s="116">
        <v>0.60518292682926833</v>
      </c>
      <c r="O253" s="116">
        <v>1.9745762711864407</v>
      </c>
    </row>
    <row r="254" spans="2:16" x14ac:dyDescent="0.25">
      <c r="B254" s="114" t="s">
        <v>77</v>
      </c>
      <c r="C254" s="115">
        <v>131</v>
      </c>
      <c r="D254" s="116">
        <v>0</v>
      </c>
      <c r="E254" s="115">
        <v>0</v>
      </c>
      <c r="F254" s="116">
        <f t="shared" si="11"/>
        <v>-1</v>
      </c>
      <c r="G254" s="115">
        <v>1</v>
      </c>
      <c r="H254" s="116" t="str">
        <f t="shared" si="11"/>
        <v>-</v>
      </c>
      <c r="I254" s="115">
        <v>98</v>
      </c>
      <c r="J254" s="116">
        <f t="shared" si="11"/>
        <v>97</v>
      </c>
      <c r="K254" s="115">
        <v>191</v>
      </c>
      <c r="L254" s="116">
        <f t="shared" si="11"/>
        <v>0.94897959183673475</v>
      </c>
      <c r="M254" s="115">
        <v>94</v>
      </c>
      <c r="N254" s="116">
        <v>-0.50785340314136129</v>
      </c>
      <c r="O254" s="116">
        <v>-0.28244274809160308</v>
      </c>
    </row>
    <row r="255" spans="2:16" x14ac:dyDescent="0.25">
      <c r="B255" s="114" t="s">
        <v>79</v>
      </c>
      <c r="C255" s="115">
        <v>18</v>
      </c>
      <c r="D255" s="116">
        <v>0.63636363636363646</v>
      </c>
      <c r="E255" s="115">
        <v>0</v>
      </c>
      <c r="F255" s="116">
        <f t="shared" si="11"/>
        <v>-1</v>
      </c>
      <c r="G255" s="115">
        <v>0</v>
      </c>
      <c r="H255" s="116" t="str">
        <f t="shared" si="11"/>
        <v>-</v>
      </c>
      <c r="I255" s="115">
        <v>2</v>
      </c>
      <c r="J255" s="116" t="str">
        <f t="shared" si="11"/>
        <v>-</v>
      </c>
      <c r="K255" s="115">
        <v>1</v>
      </c>
      <c r="L255" s="116">
        <f t="shared" si="11"/>
        <v>-0.5</v>
      </c>
      <c r="M255" s="115">
        <v>0</v>
      </c>
      <c r="N255" s="116">
        <v>-1</v>
      </c>
      <c r="O255" s="116">
        <v>-1</v>
      </c>
    </row>
    <row r="256" spans="2:16" x14ac:dyDescent="0.25">
      <c r="B256" s="114" t="s">
        <v>81</v>
      </c>
      <c r="C256" s="115">
        <v>18</v>
      </c>
      <c r="D256" s="116" t="s">
        <v>223</v>
      </c>
      <c r="E256" s="115">
        <v>0</v>
      </c>
      <c r="F256" s="116">
        <f t="shared" si="11"/>
        <v>-1</v>
      </c>
      <c r="G256" s="115">
        <v>0</v>
      </c>
      <c r="H256" s="116" t="str">
        <f t="shared" si="11"/>
        <v>-</v>
      </c>
      <c r="I256" s="115">
        <v>39</v>
      </c>
      <c r="J256" s="116" t="str">
        <f t="shared" si="11"/>
        <v>-</v>
      </c>
      <c r="K256" s="115">
        <v>0</v>
      </c>
      <c r="L256" s="116">
        <f t="shared" si="11"/>
        <v>-1</v>
      </c>
      <c r="M256" s="115">
        <v>4</v>
      </c>
      <c r="N256" s="116" t="s">
        <v>223</v>
      </c>
      <c r="O256" s="116">
        <v>-0.77777777777777779</v>
      </c>
    </row>
    <row r="257" spans="2:16" x14ac:dyDescent="0.25">
      <c r="B257" s="114" t="s">
        <v>83</v>
      </c>
      <c r="C257" s="115">
        <v>67</v>
      </c>
      <c r="D257" s="116">
        <v>0.91428571428571437</v>
      </c>
      <c r="E257" s="115">
        <v>0</v>
      </c>
      <c r="F257" s="116">
        <f t="shared" si="11"/>
        <v>-1</v>
      </c>
      <c r="G257" s="115">
        <v>0</v>
      </c>
      <c r="H257" s="116" t="str">
        <f t="shared" si="11"/>
        <v>-</v>
      </c>
      <c r="I257" s="115">
        <v>8</v>
      </c>
      <c r="J257" s="116" t="str">
        <f t="shared" si="11"/>
        <v>-</v>
      </c>
      <c r="K257" s="115">
        <v>29</v>
      </c>
      <c r="L257" s="116">
        <f t="shared" si="11"/>
        <v>2.625</v>
      </c>
      <c r="M257" s="115">
        <v>0</v>
      </c>
      <c r="N257" s="116">
        <v>-1</v>
      </c>
      <c r="O257" s="116">
        <v>-1</v>
      </c>
    </row>
    <row r="258" spans="2:16" x14ac:dyDescent="0.25">
      <c r="B258" s="114" t="s">
        <v>85</v>
      </c>
      <c r="C258" s="115">
        <v>26</v>
      </c>
      <c r="D258" s="116">
        <v>5.5</v>
      </c>
      <c r="E258" s="115">
        <v>0</v>
      </c>
      <c r="F258" s="116">
        <f t="shared" si="11"/>
        <v>-1</v>
      </c>
      <c r="G258" s="115">
        <v>0</v>
      </c>
      <c r="H258" s="116" t="str">
        <f t="shared" si="11"/>
        <v>-</v>
      </c>
      <c r="I258" s="115">
        <v>6</v>
      </c>
      <c r="J258" s="116" t="str">
        <f t="shared" si="11"/>
        <v>-</v>
      </c>
      <c r="K258" s="115">
        <v>5</v>
      </c>
      <c r="L258" s="116">
        <f t="shared" si="11"/>
        <v>-0.16666666666666663</v>
      </c>
      <c r="M258" s="115">
        <v>0</v>
      </c>
      <c r="N258" s="116">
        <v>-1</v>
      </c>
      <c r="O258" s="116">
        <v>-1</v>
      </c>
    </row>
    <row r="259" spans="2:16" x14ac:dyDescent="0.25">
      <c r="B259" s="114" t="s">
        <v>87</v>
      </c>
      <c r="C259" s="115">
        <v>2</v>
      </c>
      <c r="D259" s="116">
        <v>-0.92307692307692313</v>
      </c>
      <c r="E259" s="115">
        <v>0</v>
      </c>
      <c r="F259" s="116">
        <f t="shared" si="11"/>
        <v>-1</v>
      </c>
      <c r="G259" s="115">
        <v>22</v>
      </c>
      <c r="H259" s="116" t="str">
        <f t="shared" si="11"/>
        <v>-</v>
      </c>
      <c r="I259" s="115">
        <v>9</v>
      </c>
      <c r="J259" s="116">
        <f t="shared" si="11"/>
        <v>-0.59090909090909083</v>
      </c>
      <c r="K259" s="115">
        <v>1</v>
      </c>
      <c r="L259" s="116">
        <f t="shared" si="11"/>
        <v>-0.88888888888888884</v>
      </c>
      <c r="M259" s="115">
        <v>33</v>
      </c>
      <c r="N259" s="116">
        <v>32</v>
      </c>
      <c r="O259" s="116">
        <v>15.5</v>
      </c>
    </row>
    <row r="260" spans="2:16" x14ac:dyDescent="0.25">
      <c r="B260" s="114" t="s">
        <v>89</v>
      </c>
      <c r="C260" s="115">
        <v>358</v>
      </c>
      <c r="D260" s="116">
        <v>5.2807017543859649</v>
      </c>
      <c r="E260" s="115">
        <v>2</v>
      </c>
      <c r="F260" s="116">
        <f t="shared" si="11"/>
        <v>-0.994413407821229</v>
      </c>
      <c r="G260" s="115">
        <v>106</v>
      </c>
      <c r="H260" s="116">
        <f t="shared" si="11"/>
        <v>52</v>
      </c>
      <c r="I260" s="115">
        <v>350</v>
      </c>
      <c r="J260" s="116">
        <f t="shared" si="11"/>
        <v>2.3018867924528301</v>
      </c>
      <c r="K260" s="115">
        <v>284</v>
      </c>
      <c r="L260" s="116">
        <f t="shared" si="11"/>
        <v>-0.18857142857142861</v>
      </c>
      <c r="M260" s="115"/>
      <c r="N260" s="116" t="s">
        <v>223</v>
      </c>
      <c r="O260" s="116" t="s">
        <v>223</v>
      </c>
    </row>
    <row r="261" spans="2:16" x14ac:dyDescent="0.25">
      <c r="B261" s="114" t="s">
        <v>91</v>
      </c>
      <c r="C261" s="115">
        <v>298</v>
      </c>
      <c r="D261" s="116">
        <v>0.72254335260115599</v>
      </c>
      <c r="E261" s="115">
        <v>4</v>
      </c>
      <c r="F261" s="116">
        <f t="shared" si="11"/>
        <v>-0.98657718120805371</v>
      </c>
      <c r="G261" s="115">
        <v>1136</v>
      </c>
      <c r="H261" s="116">
        <f t="shared" si="11"/>
        <v>283</v>
      </c>
      <c r="I261" s="115">
        <v>714</v>
      </c>
      <c r="J261" s="116">
        <f t="shared" si="11"/>
        <v>-0.37147887323943662</v>
      </c>
      <c r="K261" s="115">
        <v>139</v>
      </c>
      <c r="L261" s="116">
        <f t="shared" si="11"/>
        <v>-0.80532212885154064</v>
      </c>
      <c r="M261" s="115"/>
      <c r="N261" s="116" t="s">
        <v>223</v>
      </c>
      <c r="O261" s="116" t="s">
        <v>223</v>
      </c>
    </row>
    <row r="262" spans="2:16" x14ac:dyDescent="0.25">
      <c r="B262" s="114" t="s">
        <v>93</v>
      </c>
      <c r="C262" s="115">
        <v>345</v>
      </c>
      <c r="D262" s="116">
        <v>0.90607734806629825</v>
      </c>
      <c r="E262" s="115">
        <v>13</v>
      </c>
      <c r="F262" s="116">
        <f t="shared" si="11"/>
        <v>-0.96231884057971018</v>
      </c>
      <c r="G262" s="115">
        <v>583</v>
      </c>
      <c r="H262" s="116">
        <f t="shared" si="11"/>
        <v>43.846153846153847</v>
      </c>
      <c r="I262" s="115">
        <v>747</v>
      </c>
      <c r="J262" s="116">
        <f t="shared" si="11"/>
        <v>0.28130360205831906</v>
      </c>
      <c r="K262" s="115">
        <v>127</v>
      </c>
      <c r="L262" s="116">
        <f t="shared" si="11"/>
        <v>-0.82998661311914324</v>
      </c>
      <c r="M262" s="115"/>
      <c r="N262" s="116" t="s">
        <v>223</v>
      </c>
      <c r="O262" s="116" t="s">
        <v>223</v>
      </c>
    </row>
    <row r="263" spans="2:16" ht="15.75" x14ac:dyDescent="0.25">
      <c r="B263" s="117" t="s">
        <v>30</v>
      </c>
      <c r="C263" s="118">
        <v>2202</v>
      </c>
      <c r="D263" s="119">
        <v>0.66063348416289602</v>
      </c>
      <c r="E263" s="118">
        <v>686</v>
      </c>
      <c r="F263" s="119">
        <f t="shared" si="11"/>
        <v>-0.68846503178928242</v>
      </c>
      <c r="G263" s="118">
        <v>1848</v>
      </c>
      <c r="H263" s="119">
        <f t="shared" si="11"/>
        <v>1.693877551020408</v>
      </c>
      <c r="I263" s="118">
        <v>2875</v>
      </c>
      <c r="J263" s="119">
        <f t="shared" si="11"/>
        <v>0.55573593073593064</v>
      </c>
      <c r="K263" s="118">
        <v>3786</v>
      </c>
      <c r="L263" s="119">
        <f t="shared" si="11"/>
        <v>0.3168695652173914</v>
      </c>
      <c r="M263" s="118">
        <v>2249</v>
      </c>
      <c r="N263" s="119">
        <v>-0.30500618046971573</v>
      </c>
      <c r="O263" s="119">
        <v>0.87260616153205661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67" t="s">
        <v>241</v>
      </c>
      <c r="C268" s="267"/>
      <c r="D268" s="267"/>
      <c r="E268" s="267"/>
      <c r="F268" s="267"/>
      <c r="G268" s="267"/>
      <c r="H268" s="267"/>
      <c r="I268" s="267"/>
      <c r="J268" s="267"/>
      <c r="K268" s="267"/>
      <c r="L268" s="267"/>
      <c r="M268" s="267"/>
      <c r="N268" s="267"/>
      <c r="O268" s="267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89" t="s">
        <v>131</v>
      </c>
      <c r="D270" s="290"/>
      <c r="E270" s="290"/>
      <c r="F270" s="290"/>
      <c r="G270" s="290"/>
      <c r="H270" s="290"/>
      <c r="I270" s="290"/>
      <c r="J270" s="290"/>
      <c r="K270" s="290"/>
      <c r="L270" s="290"/>
      <c r="M270" s="290"/>
      <c r="N270" s="290"/>
      <c r="O270" s="291"/>
    </row>
    <row r="271" spans="2:16" ht="22.5" thickTop="1" thickBot="1" x14ac:dyDescent="0.3">
      <c r="B271" s="109"/>
      <c r="C271" s="292">
        <f>2019</f>
        <v>2019</v>
      </c>
      <c r="D271" s="293"/>
      <c r="E271" s="294">
        <v>2020</v>
      </c>
      <c r="F271" s="293"/>
      <c r="G271" s="294">
        <v>2021</v>
      </c>
      <c r="H271" s="293"/>
      <c r="I271" s="294">
        <v>2022</v>
      </c>
      <c r="J271" s="293"/>
      <c r="K271" s="294">
        <v>2023</v>
      </c>
      <c r="L271" s="293"/>
      <c r="M271" s="294">
        <v>2024</v>
      </c>
      <c r="N271" s="295"/>
      <c r="O271" s="296"/>
    </row>
    <row r="272" spans="2:16" ht="16.5" thickTop="1" thickBot="1" x14ac:dyDescent="0.3">
      <c r="B272" s="85"/>
      <c r="C272" s="111" t="s">
        <v>69</v>
      </c>
      <c r="D272" s="112" t="str">
        <f>CONCATENATE("var ",RIGHT(2019,2),"/",RIGHT(2018,2))</f>
        <v>var 19/18</v>
      </c>
      <c r="E272" s="113" t="s">
        <v>69</v>
      </c>
      <c r="F272" s="112" t="str">
        <f>CONCATENATE("var ",RIGHT(E271,2),"/",RIGHT(E271-1,2))</f>
        <v>var 20/19</v>
      </c>
      <c r="G272" s="113" t="s">
        <v>69</v>
      </c>
      <c r="H272" s="112" t="str">
        <f>CONCATENATE("var ",RIGHT(G271,2),"/",RIGHT(G271-1,2))</f>
        <v>var 21/20</v>
      </c>
      <c r="I272" s="113" t="s">
        <v>69</v>
      </c>
      <c r="J272" s="112" t="str">
        <f>CONCATENATE("var ",RIGHT(I271,2),"/",RIGHT(I271-1,2))</f>
        <v>var 22/21</v>
      </c>
      <c r="K272" s="113" t="s">
        <v>69</v>
      </c>
      <c r="L272" s="112" t="str">
        <f>CONCATENATE("var ",RIGHT(K271,2),"/",RIGHT(K271-1,2))</f>
        <v>var 23/22</v>
      </c>
      <c r="M272" s="113" t="s">
        <v>69</v>
      </c>
      <c r="N272" s="112" t="s">
        <v>267</v>
      </c>
      <c r="O272" s="112" t="s">
        <v>268</v>
      </c>
    </row>
    <row r="273" spans="2:15" x14ac:dyDescent="0.25">
      <c r="B273" s="114" t="s">
        <v>71</v>
      </c>
      <c r="C273" s="115">
        <v>287</v>
      </c>
      <c r="D273" s="116">
        <v>-0.18696883852691215</v>
      </c>
      <c r="E273" s="115">
        <v>319</v>
      </c>
      <c r="F273" s="116">
        <f t="shared" ref="F273:L285" si="12">IFERROR(E273/C273-1,"-")</f>
        <v>0.11149825783972123</v>
      </c>
      <c r="G273" s="115">
        <v>0</v>
      </c>
      <c r="H273" s="116">
        <f t="shared" si="12"/>
        <v>-1</v>
      </c>
      <c r="I273" s="115">
        <v>164</v>
      </c>
      <c r="J273" s="116" t="str">
        <f t="shared" si="12"/>
        <v>-</v>
      </c>
      <c r="K273" s="115">
        <v>310</v>
      </c>
      <c r="L273" s="116">
        <f t="shared" si="12"/>
        <v>0.89024390243902429</v>
      </c>
      <c r="M273" s="115">
        <v>502</v>
      </c>
      <c r="N273" s="116">
        <v>0.61935483870967745</v>
      </c>
      <c r="O273" s="116">
        <v>0.74912891986062724</v>
      </c>
    </row>
    <row r="274" spans="2:15" x14ac:dyDescent="0.25">
      <c r="B274" s="114" t="s">
        <v>73</v>
      </c>
      <c r="C274" s="115">
        <v>311</v>
      </c>
      <c r="D274" s="116">
        <v>-0.32974137931034486</v>
      </c>
      <c r="E274" s="115">
        <v>356</v>
      </c>
      <c r="F274" s="116">
        <f t="shared" si="12"/>
        <v>0.14469453376205799</v>
      </c>
      <c r="G274" s="115">
        <v>0</v>
      </c>
      <c r="H274" s="116">
        <f t="shared" si="12"/>
        <v>-1</v>
      </c>
      <c r="I274" s="115">
        <v>149</v>
      </c>
      <c r="J274" s="116" t="str">
        <f t="shared" si="12"/>
        <v>-</v>
      </c>
      <c r="K274" s="115">
        <v>218</v>
      </c>
      <c r="L274" s="116">
        <f t="shared" si="12"/>
        <v>0.46308724832214776</v>
      </c>
      <c r="M274" s="115">
        <v>380</v>
      </c>
      <c r="N274" s="116">
        <v>0.74311926605504586</v>
      </c>
      <c r="O274" s="116">
        <v>0.22186495176848875</v>
      </c>
    </row>
    <row r="275" spans="2:15" x14ac:dyDescent="0.25">
      <c r="B275" s="114" t="s">
        <v>75</v>
      </c>
      <c r="C275" s="115">
        <v>471</v>
      </c>
      <c r="D275" s="116">
        <v>-0.17223198594024602</v>
      </c>
      <c r="E275" s="115">
        <v>113</v>
      </c>
      <c r="F275" s="116">
        <f t="shared" si="12"/>
        <v>-0.76008492569002128</v>
      </c>
      <c r="G275" s="115">
        <v>0</v>
      </c>
      <c r="H275" s="116">
        <f t="shared" si="12"/>
        <v>-1</v>
      </c>
      <c r="I275" s="115">
        <v>4</v>
      </c>
      <c r="J275" s="116" t="str">
        <f t="shared" si="12"/>
        <v>-</v>
      </c>
      <c r="K275" s="115">
        <v>204</v>
      </c>
      <c r="L275" s="116">
        <f t="shared" si="12"/>
        <v>50</v>
      </c>
      <c r="M275" s="115">
        <v>460</v>
      </c>
      <c r="N275" s="116">
        <v>1.2549019607843137</v>
      </c>
      <c r="O275" s="116">
        <v>-2.3354564755838636E-2</v>
      </c>
    </row>
    <row r="276" spans="2:15" x14ac:dyDescent="0.25">
      <c r="B276" s="114" t="s">
        <v>77</v>
      </c>
      <c r="C276" s="115">
        <v>153</v>
      </c>
      <c r="D276" s="116">
        <v>-0.5831062670299727</v>
      </c>
      <c r="E276" s="115">
        <v>0</v>
      </c>
      <c r="F276" s="116">
        <f t="shared" si="12"/>
        <v>-1</v>
      </c>
      <c r="G276" s="115">
        <v>0</v>
      </c>
      <c r="H276" s="116" t="str">
        <f t="shared" si="12"/>
        <v>-</v>
      </c>
      <c r="I276" s="115">
        <v>1</v>
      </c>
      <c r="J276" s="116" t="str">
        <f t="shared" si="12"/>
        <v>-</v>
      </c>
      <c r="K276" s="115">
        <v>186</v>
      </c>
      <c r="L276" s="116">
        <f t="shared" si="12"/>
        <v>185</v>
      </c>
      <c r="M276" s="115">
        <v>276</v>
      </c>
      <c r="N276" s="116">
        <v>0.4838709677419355</v>
      </c>
      <c r="O276" s="116">
        <v>0.80392156862745101</v>
      </c>
    </row>
    <row r="277" spans="2:15" x14ac:dyDescent="0.25">
      <c r="B277" s="114" t="s">
        <v>79</v>
      </c>
      <c r="C277" s="115">
        <v>21</v>
      </c>
      <c r="D277" s="116">
        <v>-0.58000000000000007</v>
      </c>
      <c r="E277" s="115">
        <v>0</v>
      </c>
      <c r="F277" s="116">
        <f t="shared" si="12"/>
        <v>-1</v>
      </c>
      <c r="G277" s="115">
        <v>0</v>
      </c>
      <c r="H277" s="116" t="str">
        <f t="shared" si="12"/>
        <v>-</v>
      </c>
      <c r="I277" s="115">
        <v>13</v>
      </c>
      <c r="J277" s="116" t="str">
        <f t="shared" si="12"/>
        <v>-</v>
      </c>
      <c r="K277" s="115">
        <v>16</v>
      </c>
      <c r="L277" s="116">
        <f t="shared" si="12"/>
        <v>0.23076923076923084</v>
      </c>
      <c r="M277" s="115">
        <v>22</v>
      </c>
      <c r="N277" s="116">
        <v>0.375</v>
      </c>
      <c r="O277" s="116">
        <v>4.7619047619047672E-2</v>
      </c>
    </row>
    <row r="278" spans="2:15" x14ac:dyDescent="0.25">
      <c r="B278" s="114" t="s">
        <v>81</v>
      </c>
      <c r="C278" s="115">
        <v>31</v>
      </c>
      <c r="D278" s="116">
        <v>1.3846153846153846</v>
      </c>
      <c r="E278" s="115">
        <v>0</v>
      </c>
      <c r="F278" s="116">
        <f t="shared" si="12"/>
        <v>-1</v>
      </c>
      <c r="G278" s="115">
        <v>0</v>
      </c>
      <c r="H278" s="116" t="str">
        <f t="shared" si="12"/>
        <v>-</v>
      </c>
      <c r="I278" s="115">
        <v>87</v>
      </c>
      <c r="J278" s="116" t="str">
        <f t="shared" si="12"/>
        <v>-</v>
      </c>
      <c r="K278" s="115">
        <v>2</v>
      </c>
      <c r="L278" s="116">
        <f t="shared" si="12"/>
        <v>-0.97701149425287359</v>
      </c>
      <c r="M278" s="115">
        <v>1</v>
      </c>
      <c r="N278" s="116">
        <v>-0.5</v>
      </c>
      <c r="O278" s="116">
        <v>-0.967741935483871</v>
      </c>
    </row>
    <row r="279" spans="2:15" x14ac:dyDescent="0.25">
      <c r="B279" s="114" t="s">
        <v>83</v>
      </c>
      <c r="C279" s="115">
        <v>26</v>
      </c>
      <c r="D279" s="116">
        <v>0.44444444444444442</v>
      </c>
      <c r="E279" s="115">
        <v>0</v>
      </c>
      <c r="F279" s="116">
        <f t="shared" si="12"/>
        <v>-1</v>
      </c>
      <c r="G279" s="115">
        <v>0</v>
      </c>
      <c r="H279" s="116" t="str">
        <f t="shared" si="12"/>
        <v>-</v>
      </c>
      <c r="I279" s="115">
        <v>10</v>
      </c>
      <c r="J279" s="116" t="str">
        <f t="shared" si="12"/>
        <v>-</v>
      </c>
      <c r="K279" s="115">
        <v>27</v>
      </c>
      <c r="L279" s="116">
        <f t="shared" si="12"/>
        <v>1.7000000000000002</v>
      </c>
      <c r="M279" s="115">
        <v>0</v>
      </c>
      <c r="N279" s="116">
        <v>-1</v>
      </c>
      <c r="O279" s="116">
        <v>-1</v>
      </c>
    </row>
    <row r="280" spans="2:15" x14ac:dyDescent="0.25">
      <c r="B280" s="114" t="s">
        <v>85</v>
      </c>
      <c r="C280" s="115">
        <v>37</v>
      </c>
      <c r="D280" s="116" t="s">
        <v>223</v>
      </c>
      <c r="E280" s="115">
        <v>0</v>
      </c>
      <c r="F280" s="116">
        <f t="shared" si="12"/>
        <v>-1</v>
      </c>
      <c r="G280" s="115">
        <v>0</v>
      </c>
      <c r="H280" s="116" t="str">
        <f t="shared" si="12"/>
        <v>-</v>
      </c>
      <c r="I280" s="115">
        <v>7</v>
      </c>
      <c r="J280" s="116" t="str">
        <f t="shared" si="12"/>
        <v>-</v>
      </c>
      <c r="K280" s="115">
        <v>9</v>
      </c>
      <c r="L280" s="116">
        <f t="shared" si="12"/>
        <v>0.28571428571428581</v>
      </c>
      <c r="M280" s="115">
        <v>0</v>
      </c>
      <c r="N280" s="116">
        <v>-1</v>
      </c>
      <c r="O280" s="116">
        <v>-1</v>
      </c>
    </row>
    <row r="281" spans="2:15" x14ac:dyDescent="0.25">
      <c r="B281" s="114" t="s">
        <v>87</v>
      </c>
      <c r="C281" s="115">
        <v>9</v>
      </c>
      <c r="D281" s="116">
        <v>-0.25</v>
      </c>
      <c r="E281" s="115">
        <v>9</v>
      </c>
      <c r="F281" s="116">
        <f t="shared" si="12"/>
        <v>0</v>
      </c>
      <c r="G281" s="115">
        <v>7</v>
      </c>
      <c r="H281" s="116">
        <f t="shared" si="12"/>
        <v>-0.22222222222222221</v>
      </c>
      <c r="I281" s="115">
        <v>9</v>
      </c>
      <c r="J281" s="116">
        <f t="shared" si="12"/>
        <v>0.28571428571428581</v>
      </c>
      <c r="K281" s="115">
        <v>3</v>
      </c>
      <c r="L281" s="116">
        <f t="shared" si="12"/>
        <v>-0.66666666666666674</v>
      </c>
      <c r="M281" s="115">
        <v>47</v>
      </c>
      <c r="N281" s="116">
        <v>14.666666666666666</v>
      </c>
      <c r="O281" s="116">
        <v>4.2222222222222223</v>
      </c>
    </row>
    <row r="282" spans="2:15" x14ac:dyDescent="0.25">
      <c r="B282" s="114" t="s">
        <v>89</v>
      </c>
      <c r="C282" s="115">
        <v>290</v>
      </c>
      <c r="D282" s="116">
        <v>1.9591836734693877</v>
      </c>
      <c r="E282" s="115">
        <v>74</v>
      </c>
      <c r="F282" s="116">
        <f t="shared" si="12"/>
        <v>-0.74482758620689649</v>
      </c>
      <c r="G282" s="115">
        <v>52</v>
      </c>
      <c r="H282" s="116">
        <f t="shared" si="12"/>
        <v>-0.29729729729729726</v>
      </c>
      <c r="I282" s="115">
        <v>42</v>
      </c>
      <c r="J282" s="116">
        <f t="shared" si="12"/>
        <v>-0.19230769230769229</v>
      </c>
      <c r="K282" s="115">
        <v>95</v>
      </c>
      <c r="L282" s="116">
        <f t="shared" si="12"/>
        <v>1.2619047619047619</v>
      </c>
      <c r="M282" s="115"/>
      <c r="N282" s="116" t="s">
        <v>223</v>
      </c>
      <c r="O282" s="116" t="s">
        <v>223</v>
      </c>
    </row>
    <row r="283" spans="2:15" x14ac:dyDescent="0.25">
      <c r="B283" s="114" t="s">
        <v>91</v>
      </c>
      <c r="C283" s="115">
        <v>313</v>
      </c>
      <c r="D283" s="116">
        <v>6.4625850340136015E-2</v>
      </c>
      <c r="E283" s="115">
        <v>25</v>
      </c>
      <c r="F283" s="116">
        <f t="shared" si="12"/>
        <v>-0.92012779552715651</v>
      </c>
      <c r="G283" s="115">
        <v>145</v>
      </c>
      <c r="H283" s="116">
        <f t="shared" si="12"/>
        <v>4.8</v>
      </c>
      <c r="I283" s="115">
        <v>218</v>
      </c>
      <c r="J283" s="116">
        <f t="shared" si="12"/>
        <v>0.50344827586206886</v>
      </c>
      <c r="K283" s="115">
        <v>10</v>
      </c>
      <c r="L283" s="116">
        <f t="shared" si="12"/>
        <v>-0.95412844036697253</v>
      </c>
      <c r="M283" s="115"/>
      <c r="N283" s="116" t="s">
        <v>223</v>
      </c>
      <c r="O283" s="116" t="s">
        <v>223</v>
      </c>
    </row>
    <row r="284" spans="2:15" x14ac:dyDescent="0.25">
      <c r="B284" s="114" t="s">
        <v>93</v>
      </c>
      <c r="C284" s="115">
        <v>353</v>
      </c>
      <c r="D284" s="116">
        <v>-1.6713091922005541E-2</v>
      </c>
      <c r="E284" s="115">
        <v>29</v>
      </c>
      <c r="F284" s="116">
        <f t="shared" si="12"/>
        <v>-0.9178470254957507</v>
      </c>
      <c r="G284" s="115">
        <v>159</v>
      </c>
      <c r="H284" s="116">
        <f t="shared" si="12"/>
        <v>4.4827586206896548</v>
      </c>
      <c r="I284" s="115">
        <v>263</v>
      </c>
      <c r="J284" s="116">
        <f t="shared" si="12"/>
        <v>0.65408805031446549</v>
      </c>
      <c r="K284" s="115">
        <v>48</v>
      </c>
      <c r="L284" s="116">
        <f t="shared" si="12"/>
        <v>-0.81749049429657794</v>
      </c>
      <c r="M284" s="115"/>
      <c r="N284" s="116" t="s">
        <v>223</v>
      </c>
      <c r="O284" s="116" t="s">
        <v>223</v>
      </c>
    </row>
    <row r="285" spans="2:15" ht="15.75" x14ac:dyDescent="0.25">
      <c r="B285" s="117" t="s">
        <v>30</v>
      </c>
      <c r="C285" s="118">
        <v>2302</v>
      </c>
      <c r="D285" s="119">
        <v>-0.11359260685406236</v>
      </c>
      <c r="E285" s="118">
        <v>932</v>
      </c>
      <c r="F285" s="119">
        <f t="shared" si="12"/>
        <v>-0.59513466550825367</v>
      </c>
      <c r="G285" s="118">
        <v>363</v>
      </c>
      <c r="H285" s="119">
        <f t="shared" si="12"/>
        <v>-0.61051502145922742</v>
      </c>
      <c r="I285" s="118">
        <v>967</v>
      </c>
      <c r="J285" s="119">
        <f t="shared" si="12"/>
        <v>1.6639118457300275</v>
      </c>
      <c r="K285" s="118">
        <v>1128</v>
      </c>
      <c r="L285" s="119">
        <f t="shared" si="12"/>
        <v>0.16649431230610134</v>
      </c>
      <c r="M285" s="118">
        <v>1688</v>
      </c>
      <c r="N285" s="119">
        <v>0.73128205128205126</v>
      </c>
      <c r="O285" s="119">
        <v>0.25408618127786031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O4"/>
    <mergeCell ref="C6:O6"/>
    <mergeCell ref="C7:D7"/>
    <mergeCell ref="E7:F7"/>
    <mergeCell ref="G7:H7"/>
    <mergeCell ref="I7:J7"/>
    <mergeCell ref="K7:L7"/>
    <mergeCell ref="M7:O7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102897-2165-4A97-A329-2B7DB9CC20EF}">
  <sheetPr>
    <tabColor theme="7" tint="0.79998168889431442"/>
  </sheetPr>
  <dimension ref="A4:T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8" max="18" width="13.5703125" bestFit="1" customWidth="1"/>
    <col min="19" max="19" width="11.140625" customWidth="1"/>
  </cols>
  <sheetData>
    <row r="4" spans="1:20" ht="48.75" customHeight="1" thickBot="1" x14ac:dyDescent="0.3">
      <c r="B4" s="267" t="s">
        <v>230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267"/>
      <c r="Q4" s="267"/>
      <c r="R4" s="267"/>
      <c r="S4" s="267"/>
      <c r="T4" s="1" t="s">
        <v>66</v>
      </c>
    </row>
    <row r="5" spans="1:20" ht="10.5" customHeight="1" thickBot="1" x14ac:dyDescent="0.3">
      <c r="B5" s="106"/>
      <c r="C5" s="106"/>
      <c r="D5" s="106"/>
      <c r="E5" s="106"/>
      <c r="F5" s="106"/>
      <c r="G5" s="106"/>
      <c r="H5" s="106"/>
      <c r="I5" s="106"/>
      <c r="J5" s="107"/>
      <c r="K5" s="106"/>
      <c r="L5" s="106"/>
      <c r="M5" s="106"/>
      <c r="N5" s="106"/>
      <c r="O5" s="106"/>
      <c r="P5" s="109"/>
      <c r="Q5" s="4"/>
      <c r="R5" s="4"/>
      <c r="T5" s="1" t="s">
        <v>67</v>
      </c>
    </row>
    <row r="6" spans="1:20" ht="22.5" thickTop="1" thickBot="1" x14ac:dyDescent="0.3">
      <c r="B6" s="108" t="s">
        <v>30</v>
      </c>
      <c r="C6" s="289" t="s">
        <v>132</v>
      </c>
      <c r="D6" s="290"/>
      <c r="E6" s="290"/>
      <c r="F6" s="290"/>
      <c r="G6" s="290"/>
      <c r="H6" s="290"/>
      <c r="I6" s="290"/>
      <c r="J6" s="290"/>
      <c r="K6" s="290"/>
      <c r="L6" s="290"/>
      <c r="M6" s="290"/>
      <c r="N6" s="290"/>
      <c r="O6" s="290"/>
      <c r="P6" s="290"/>
      <c r="Q6" s="290"/>
      <c r="R6" s="290"/>
      <c r="S6" s="291"/>
    </row>
    <row r="7" spans="1:20" ht="22.5" thickTop="1" thickBot="1" x14ac:dyDescent="0.3">
      <c r="B7" s="109"/>
      <c r="C7" s="110">
        <v>2017</v>
      </c>
      <c r="D7" s="292">
        <v>2018</v>
      </c>
      <c r="E7" s="293"/>
      <c r="F7" s="292">
        <v>2019</v>
      </c>
      <c r="G7" s="293"/>
      <c r="H7" s="292">
        <v>2020</v>
      </c>
      <c r="I7" s="293"/>
      <c r="J7" s="292">
        <v>2021</v>
      </c>
      <c r="K7" s="293"/>
      <c r="L7" s="294">
        <v>2022</v>
      </c>
      <c r="M7" s="293"/>
      <c r="N7" s="294">
        <v>2023</v>
      </c>
      <c r="O7" s="295"/>
      <c r="P7" s="293"/>
      <c r="Q7" s="294">
        <v>2024</v>
      </c>
      <c r="R7" s="295"/>
      <c r="S7" s="296"/>
    </row>
    <row r="8" spans="1:20" ht="16.5" thickTop="1" thickBot="1" x14ac:dyDescent="0.3">
      <c r="B8" s="85"/>
      <c r="C8" s="111" t="s">
        <v>69</v>
      </c>
      <c r="D8" s="111" t="s">
        <v>69</v>
      </c>
      <c r="E8" s="112" t="s">
        <v>133</v>
      </c>
      <c r="F8" s="111" t="s">
        <v>69</v>
      </c>
      <c r="G8" s="112" t="s">
        <v>134</v>
      </c>
      <c r="H8" s="111" t="s">
        <v>69</v>
      </c>
      <c r="I8" s="112" t="s">
        <v>135</v>
      </c>
      <c r="J8" s="111" t="s">
        <v>69</v>
      </c>
      <c r="K8" s="112" t="s">
        <v>242</v>
      </c>
      <c r="L8" s="113" t="s">
        <v>69</v>
      </c>
      <c r="M8" s="112" t="s">
        <v>136</v>
      </c>
      <c r="N8" s="113" t="s">
        <v>69</v>
      </c>
      <c r="O8" s="112" t="s">
        <v>243</v>
      </c>
      <c r="P8" s="112" t="str">
        <f>CONCATENATE("var ",RIGHT(N7,2),"/",RIGHT(F7,2))</f>
        <v>var 23/19</v>
      </c>
      <c r="Q8" s="113" t="s">
        <v>69</v>
      </c>
      <c r="R8" s="112" t="s">
        <v>136</v>
      </c>
      <c r="S8" s="112" t="str">
        <f>CONCATENATE("var ",RIGHT(Q7,2),"/",RIGHT(F7,2))</f>
        <v>var 24/19</v>
      </c>
    </row>
    <row r="9" spans="1:20" x14ac:dyDescent="0.25">
      <c r="A9" s="1" t="s">
        <v>70</v>
      </c>
      <c r="B9" s="114" t="s">
        <v>71</v>
      </c>
      <c r="C9" s="115">
        <v>9648</v>
      </c>
      <c r="D9" s="115">
        <v>9255</v>
      </c>
      <c r="E9" s="116">
        <f t="shared" ref="E9:E21" si="0">D9/C9-1</f>
        <v>-4.0733830845771091E-2</v>
      </c>
      <c r="F9" s="115">
        <v>9792</v>
      </c>
      <c r="G9" s="116">
        <f>F9/D9-1</f>
        <v>5.8022690437601332E-2</v>
      </c>
      <c r="H9" s="115">
        <v>9813</v>
      </c>
      <c r="I9" s="116">
        <f>H9/F9-1</f>
        <v>2.1446078431373028E-3</v>
      </c>
      <c r="J9" s="115">
        <v>1197</v>
      </c>
      <c r="K9" s="116">
        <v>-0.87801895444818101</v>
      </c>
      <c r="L9" s="115">
        <v>9896</v>
      </c>
      <c r="M9" s="116">
        <f t="shared" ref="M9:M21" si="1">IFERROR(L9/J9-1,"-")</f>
        <v>7.2673350041771094</v>
      </c>
      <c r="N9" s="115">
        <v>17947</v>
      </c>
      <c r="O9" s="116">
        <f>IFERROR(N9/L9-1,"-")</f>
        <v>0.81356103476151986</v>
      </c>
      <c r="P9" s="98">
        <f>N9/F9-1</f>
        <v>0.83282271241830075</v>
      </c>
      <c r="Q9" s="115">
        <v>15841</v>
      </c>
      <c r="R9" s="116">
        <f>IFERROR(Q9/N9-1,"-")</f>
        <v>-0.11734551735666132</v>
      </c>
      <c r="S9" s="116">
        <f>IFERROR(Q9/F9-1,"-")</f>
        <v>0.61774918300653603</v>
      </c>
    </row>
    <row r="10" spans="1:20" x14ac:dyDescent="0.25">
      <c r="A10" s="1" t="s">
        <v>72</v>
      </c>
      <c r="B10" s="114" t="s">
        <v>73</v>
      </c>
      <c r="C10" s="115">
        <v>11483</v>
      </c>
      <c r="D10" s="115">
        <v>10215</v>
      </c>
      <c r="E10" s="116">
        <f t="shared" si="0"/>
        <v>-0.11042410519898982</v>
      </c>
      <c r="F10" s="115">
        <v>10626</v>
      </c>
      <c r="G10" s="116">
        <f t="shared" ref="G10:I21" si="2">F10/D10-1</f>
        <v>4.023494860499266E-2</v>
      </c>
      <c r="H10" s="115">
        <v>11683</v>
      </c>
      <c r="I10" s="116">
        <f t="shared" si="2"/>
        <v>9.9472990777338621E-2</v>
      </c>
      <c r="J10" s="115">
        <v>1554</v>
      </c>
      <c r="K10" s="116">
        <v>-0.8669862192929898</v>
      </c>
      <c r="L10" s="115">
        <v>10397</v>
      </c>
      <c r="M10" s="116">
        <f t="shared" si="1"/>
        <v>5.6904761904761907</v>
      </c>
      <c r="N10" s="115">
        <v>18389</v>
      </c>
      <c r="O10" s="116">
        <f t="shared" ref="O10:O21" si="3">IFERROR(N10/L10-1,"-")</f>
        <v>0.76868327402135228</v>
      </c>
      <c r="P10" s="98">
        <f t="shared" ref="P10:P21" si="4">N10/F10-1</f>
        <v>0.73056653491436108</v>
      </c>
      <c r="Q10" s="115">
        <v>24407</v>
      </c>
      <c r="R10" s="116">
        <f t="shared" ref="R10:R19" si="5">IFERROR(Q10/N10-1,"-")</f>
        <v>0.32726086247213004</v>
      </c>
      <c r="S10" s="116">
        <f t="shared" ref="S10:S20" si="6">IFERROR(Q10/F10-1,"-")</f>
        <v>1.2969132316958403</v>
      </c>
    </row>
    <row r="11" spans="1:20" x14ac:dyDescent="0.25">
      <c r="A11" s="1" t="s">
        <v>74</v>
      </c>
      <c r="B11" s="114" t="s">
        <v>75</v>
      </c>
      <c r="C11" s="115">
        <v>12360</v>
      </c>
      <c r="D11" s="115">
        <v>13286</v>
      </c>
      <c r="E11" s="116">
        <f t="shared" si="0"/>
        <v>7.4919093851132601E-2</v>
      </c>
      <c r="F11" s="115">
        <v>10617</v>
      </c>
      <c r="G11" s="116">
        <f t="shared" si="2"/>
        <v>-0.20088815294294748</v>
      </c>
      <c r="H11" s="115">
        <v>2577</v>
      </c>
      <c r="I11" s="116">
        <f t="shared" si="2"/>
        <v>-0.7572760666855044</v>
      </c>
      <c r="J11" s="115">
        <v>2990</v>
      </c>
      <c r="K11" s="116">
        <v>0.16026387272021725</v>
      </c>
      <c r="L11" s="115">
        <v>10842</v>
      </c>
      <c r="M11" s="116">
        <f t="shared" si="1"/>
        <v>2.6260869565217391</v>
      </c>
      <c r="N11" s="115">
        <v>16137</v>
      </c>
      <c r="O11" s="116">
        <f t="shared" si="3"/>
        <v>0.48837852794687331</v>
      </c>
      <c r="P11" s="98">
        <f t="shared" si="4"/>
        <v>0.51992088160497318</v>
      </c>
      <c r="Q11" s="115">
        <v>20474</v>
      </c>
      <c r="R11" s="116">
        <f t="shared" si="5"/>
        <v>0.2687612319514161</v>
      </c>
      <c r="S11" s="116">
        <f t="shared" si="6"/>
        <v>0.92841669021380802</v>
      </c>
    </row>
    <row r="12" spans="1:20" x14ac:dyDescent="0.25">
      <c r="A12" s="1" t="s">
        <v>76</v>
      </c>
      <c r="B12" s="114" t="s">
        <v>77</v>
      </c>
      <c r="C12" s="115">
        <v>11963</v>
      </c>
      <c r="D12" s="115">
        <v>12681</v>
      </c>
      <c r="E12" s="116">
        <f t="shared" si="0"/>
        <v>6.0018390035944114E-2</v>
      </c>
      <c r="F12" s="115">
        <v>11067</v>
      </c>
      <c r="G12" s="116">
        <f t="shared" si="2"/>
        <v>-0.12727702862550272</v>
      </c>
      <c r="H12" s="115">
        <v>0</v>
      </c>
      <c r="I12" s="116">
        <f t="shared" si="2"/>
        <v>-1</v>
      </c>
      <c r="J12" s="115">
        <v>3629</v>
      </c>
      <c r="K12" s="116" t="s">
        <v>223</v>
      </c>
      <c r="L12" s="115">
        <v>13123</v>
      </c>
      <c r="M12" s="116">
        <f t="shared" si="1"/>
        <v>2.6161476990906585</v>
      </c>
      <c r="N12" s="115">
        <v>11699</v>
      </c>
      <c r="O12" s="116">
        <f t="shared" si="3"/>
        <v>-0.10851177322258632</v>
      </c>
      <c r="P12" s="116">
        <f>N12/F12-1</f>
        <v>5.71067136532033E-2</v>
      </c>
      <c r="Q12" s="115">
        <v>17811</v>
      </c>
      <c r="R12" s="116">
        <f t="shared" si="5"/>
        <v>0.52243781519788013</v>
      </c>
      <c r="S12" s="116">
        <f t="shared" si="6"/>
        <v>0.60937923556519391</v>
      </c>
    </row>
    <row r="13" spans="1:20" x14ac:dyDescent="0.25">
      <c r="A13" s="1" t="s">
        <v>78</v>
      </c>
      <c r="B13" s="114" t="s">
        <v>79</v>
      </c>
      <c r="C13" s="115">
        <v>10529</v>
      </c>
      <c r="D13" s="115">
        <v>11478</v>
      </c>
      <c r="E13" s="116">
        <f t="shared" si="0"/>
        <v>9.0132016335834342E-2</v>
      </c>
      <c r="F13" s="115">
        <v>10686</v>
      </c>
      <c r="G13" s="116">
        <f t="shared" si="2"/>
        <v>-6.9001568217459508E-2</v>
      </c>
      <c r="H13" s="115">
        <v>0</v>
      </c>
      <c r="I13" s="116">
        <f t="shared" si="2"/>
        <v>-1</v>
      </c>
      <c r="J13" s="115">
        <v>4327</v>
      </c>
      <c r="K13" s="116" t="s">
        <v>223</v>
      </c>
      <c r="L13" s="115">
        <v>12688</v>
      </c>
      <c r="M13" s="116">
        <f t="shared" si="1"/>
        <v>1.9322856482551423</v>
      </c>
      <c r="N13" s="115">
        <v>7550</v>
      </c>
      <c r="O13" s="116">
        <f t="shared" si="3"/>
        <v>-0.40494955863808324</v>
      </c>
      <c r="P13" s="116">
        <f t="shared" si="4"/>
        <v>-0.29346808908852706</v>
      </c>
      <c r="Q13" s="115">
        <v>22267</v>
      </c>
      <c r="R13" s="116">
        <f t="shared" si="5"/>
        <v>1.9492715231788078</v>
      </c>
      <c r="S13" s="116">
        <f t="shared" si="6"/>
        <v>1.0837544450683136</v>
      </c>
    </row>
    <row r="14" spans="1:20" x14ac:dyDescent="0.25">
      <c r="A14" s="1" t="s">
        <v>80</v>
      </c>
      <c r="B14" s="114" t="s">
        <v>81</v>
      </c>
      <c r="C14" s="115">
        <v>11379</v>
      </c>
      <c r="D14" s="115">
        <v>11369</v>
      </c>
      <c r="E14" s="116">
        <f t="shared" si="0"/>
        <v>-8.7881184638372023E-4</v>
      </c>
      <c r="F14" s="115">
        <v>11404</v>
      </c>
      <c r="G14" s="116">
        <f t="shared" si="2"/>
        <v>3.0785469258509668E-3</v>
      </c>
      <c r="H14" s="115">
        <v>0</v>
      </c>
      <c r="I14" s="116">
        <f t="shared" si="2"/>
        <v>-1</v>
      </c>
      <c r="J14" s="115">
        <v>3302</v>
      </c>
      <c r="K14" s="116" t="s">
        <v>223</v>
      </c>
      <c r="L14" s="115">
        <v>10420</v>
      </c>
      <c r="M14" s="116">
        <f t="shared" si="1"/>
        <v>2.1556632344033919</v>
      </c>
      <c r="N14" s="115">
        <v>14934</v>
      </c>
      <c r="O14" s="116">
        <f t="shared" si="3"/>
        <v>0.43320537428023043</v>
      </c>
      <c r="P14" s="116">
        <f t="shared" si="4"/>
        <v>0.3095405121010173</v>
      </c>
      <c r="Q14" s="115">
        <v>16055</v>
      </c>
      <c r="R14" s="116">
        <f t="shared" si="5"/>
        <v>7.5063613231552084E-2</v>
      </c>
      <c r="S14" s="116">
        <f t="shared" si="6"/>
        <v>0.4078393546124166</v>
      </c>
    </row>
    <row r="15" spans="1:20" x14ac:dyDescent="0.25">
      <c r="A15" s="1" t="s">
        <v>82</v>
      </c>
      <c r="B15" s="114" t="s">
        <v>83</v>
      </c>
      <c r="C15" s="115">
        <v>13502</v>
      </c>
      <c r="D15" s="115">
        <v>11824</v>
      </c>
      <c r="E15" s="116">
        <f t="shared" si="0"/>
        <v>-0.12427788475781365</v>
      </c>
      <c r="F15" s="115">
        <v>13016</v>
      </c>
      <c r="G15" s="116">
        <f t="shared" si="2"/>
        <v>0.10081190798376194</v>
      </c>
      <c r="H15" s="115">
        <v>0</v>
      </c>
      <c r="I15" s="116">
        <f t="shared" si="2"/>
        <v>-1</v>
      </c>
      <c r="J15" s="115">
        <v>2379</v>
      </c>
      <c r="K15" s="116" t="s">
        <v>223</v>
      </c>
      <c r="L15" s="115">
        <v>24503</v>
      </c>
      <c r="M15" s="116">
        <f t="shared" si="1"/>
        <v>9.299705758722153</v>
      </c>
      <c r="N15" s="115">
        <v>23244</v>
      </c>
      <c r="O15" s="116">
        <f t="shared" si="3"/>
        <v>-5.1381463494265978E-2</v>
      </c>
      <c r="P15" s="116">
        <f t="shared" si="4"/>
        <v>0.78580208973570986</v>
      </c>
      <c r="Q15" s="115">
        <v>16852</v>
      </c>
      <c r="R15" s="116">
        <f t="shared" si="5"/>
        <v>-0.27499569781448974</v>
      </c>
      <c r="S15" s="116">
        <f t="shared" si="6"/>
        <v>0.29471419791026432</v>
      </c>
    </row>
    <row r="16" spans="1:20" x14ac:dyDescent="0.25">
      <c r="A16" s="1" t="s">
        <v>84</v>
      </c>
      <c r="B16" s="114" t="s">
        <v>85</v>
      </c>
      <c r="C16" s="115">
        <v>13250</v>
      </c>
      <c r="D16" s="115">
        <v>12953</v>
      </c>
      <c r="E16" s="116">
        <f t="shared" si="0"/>
        <v>-2.2415094339622632E-2</v>
      </c>
      <c r="F16" s="115">
        <v>14488</v>
      </c>
      <c r="G16" s="116">
        <f t="shared" si="2"/>
        <v>0.11850536555238178</v>
      </c>
      <c r="H16" s="115">
        <v>6635</v>
      </c>
      <c r="I16" s="116">
        <f t="shared" si="2"/>
        <v>-0.54203478741027056</v>
      </c>
      <c r="J16" s="115">
        <v>6446</v>
      </c>
      <c r="K16" s="116">
        <v>-2.8485305199698607E-2</v>
      </c>
      <c r="L16" s="115">
        <v>14928</v>
      </c>
      <c r="M16" s="116">
        <f t="shared" si="1"/>
        <v>1.3158547936704932</v>
      </c>
      <c r="N16" s="115">
        <v>11309</v>
      </c>
      <c r="O16" s="116">
        <f t="shared" si="3"/>
        <v>-0.242430332261522</v>
      </c>
      <c r="P16" s="98">
        <f t="shared" si="4"/>
        <v>-0.21942297073440087</v>
      </c>
      <c r="Q16" s="115">
        <v>25050</v>
      </c>
      <c r="R16" s="116">
        <f t="shared" si="5"/>
        <v>1.2150499602086833</v>
      </c>
      <c r="S16" s="116">
        <f t="shared" si="6"/>
        <v>0.72901711761457766</v>
      </c>
    </row>
    <row r="17" spans="1:19" x14ac:dyDescent="0.25">
      <c r="A17" s="1" t="s">
        <v>86</v>
      </c>
      <c r="B17" s="114" t="s">
        <v>87</v>
      </c>
      <c r="C17" s="115">
        <v>9987</v>
      </c>
      <c r="D17" s="115">
        <v>10939</v>
      </c>
      <c r="E17" s="116">
        <f t="shared" si="0"/>
        <v>9.53239210974266E-2</v>
      </c>
      <c r="F17" s="115">
        <v>11945</v>
      </c>
      <c r="G17" s="116">
        <f t="shared" si="2"/>
        <v>9.1964530578663606E-2</v>
      </c>
      <c r="H17" s="115">
        <v>6236</v>
      </c>
      <c r="I17" s="116">
        <f t="shared" si="2"/>
        <v>-0.47794056090414394</v>
      </c>
      <c r="J17" s="115">
        <v>8360</v>
      </c>
      <c r="K17" s="116">
        <v>0.34060295060936507</v>
      </c>
      <c r="L17" s="115">
        <v>10763</v>
      </c>
      <c r="M17" s="116">
        <f t="shared" si="1"/>
        <v>0.28744019138755972</v>
      </c>
      <c r="N17" s="115">
        <v>16386</v>
      </c>
      <c r="O17" s="116">
        <f t="shared" si="3"/>
        <v>0.52243798197528579</v>
      </c>
      <c r="P17" s="98">
        <f t="shared" si="4"/>
        <v>0.37178735872750113</v>
      </c>
      <c r="Q17" s="115">
        <v>17100</v>
      </c>
      <c r="R17" s="116">
        <f t="shared" si="5"/>
        <v>4.3573782497253744E-2</v>
      </c>
      <c r="S17" s="116">
        <f t="shared" si="6"/>
        <v>0.43156132272917547</v>
      </c>
    </row>
    <row r="18" spans="1:19" x14ac:dyDescent="0.25">
      <c r="A18" s="1" t="s">
        <v>88</v>
      </c>
      <c r="B18" s="114" t="s">
        <v>89</v>
      </c>
      <c r="C18" s="115">
        <v>13322</v>
      </c>
      <c r="D18" s="115">
        <v>11505</v>
      </c>
      <c r="E18" s="116">
        <f t="shared" si="0"/>
        <v>-0.13639093229244859</v>
      </c>
      <c r="F18" s="115">
        <v>13119</v>
      </c>
      <c r="G18" s="116">
        <f t="shared" si="2"/>
        <v>0.14028683181225543</v>
      </c>
      <c r="H18" s="115">
        <v>4583</v>
      </c>
      <c r="I18" s="116">
        <f t="shared" si="2"/>
        <v>-0.65065934903574973</v>
      </c>
      <c r="J18" s="115">
        <v>13659</v>
      </c>
      <c r="K18" s="116">
        <v>1.9803622081605936</v>
      </c>
      <c r="L18" s="115">
        <v>14777</v>
      </c>
      <c r="M18" s="116">
        <f t="shared" si="1"/>
        <v>8.1850794348048872E-2</v>
      </c>
      <c r="N18" s="115">
        <v>17351</v>
      </c>
      <c r="O18" s="116">
        <f t="shared" si="3"/>
        <v>0.17418961900250385</v>
      </c>
      <c r="P18" s="98">
        <f t="shared" si="4"/>
        <v>0.32258556292400331</v>
      </c>
      <c r="Q18" s="115" t="s">
        <v>223</v>
      </c>
      <c r="R18" s="116" t="str">
        <f t="shared" si="5"/>
        <v>-</v>
      </c>
      <c r="S18" s="116" t="str">
        <f t="shared" si="6"/>
        <v>-</v>
      </c>
    </row>
    <row r="19" spans="1:19" x14ac:dyDescent="0.25">
      <c r="A19" s="1" t="s">
        <v>90</v>
      </c>
      <c r="B19" s="114" t="s">
        <v>91</v>
      </c>
      <c r="C19" s="115">
        <v>10501</v>
      </c>
      <c r="D19" s="115">
        <v>10744</v>
      </c>
      <c r="E19" s="116">
        <f t="shared" si="0"/>
        <v>2.314065327111714E-2</v>
      </c>
      <c r="F19" s="115">
        <v>9620</v>
      </c>
      <c r="G19" s="116">
        <f t="shared" si="2"/>
        <v>-0.10461653015636629</v>
      </c>
      <c r="H19" s="115">
        <v>2952</v>
      </c>
      <c r="I19" s="116">
        <f t="shared" si="2"/>
        <v>-0.69313929313929312</v>
      </c>
      <c r="J19" s="115">
        <v>12968</v>
      </c>
      <c r="K19" s="116">
        <v>3.3929539295392956</v>
      </c>
      <c r="L19" s="115">
        <v>14622</v>
      </c>
      <c r="M19" s="116">
        <f t="shared" si="1"/>
        <v>0.12754472547809992</v>
      </c>
      <c r="N19" s="115">
        <v>12399</v>
      </c>
      <c r="O19" s="116">
        <f t="shared" si="3"/>
        <v>-0.15203118588428399</v>
      </c>
      <c r="P19" s="98">
        <f t="shared" si="4"/>
        <v>0.28887733887733891</v>
      </c>
      <c r="Q19" s="115" t="s">
        <v>223</v>
      </c>
      <c r="R19" s="116" t="str">
        <f t="shared" si="5"/>
        <v>-</v>
      </c>
      <c r="S19" s="116" t="str">
        <f t="shared" si="6"/>
        <v>-</v>
      </c>
    </row>
    <row r="20" spans="1:19" x14ac:dyDescent="0.25">
      <c r="A20" s="1" t="s">
        <v>92</v>
      </c>
      <c r="B20" s="114" t="s">
        <v>93</v>
      </c>
      <c r="C20" s="115">
        <v>10574</v>
      </c>
      <c r="D20" s="115">
        <v>10632</v>
      </c>
      <c r="E20" s="116">
        <f t="shared" si="0"/>
        <v>5.4851522602610281E-3</v>
      </c>
      <c r="F20" s="115">
        <v>10746</v>
      </c>
      <c r="G20" s="116">
        <f t="shared" si="2"/>
        <v>1.0722347629796847E-2</v>
      </c>
      <c r="H20" s="115">
        <v>8154</v>
      </c>
      <c r="I20" s="116">
        <f t="shared" si="2"/>
        <v>-0.24120603015075381</v>
      </c>
      <c r="J20" s="115">
        <v>9493</v>
      </c>
      <c r="K20" s="116">
        <v>0.16421388275692905</v>
      </c>
      <c r="L20" s="115">
        <v>14121</v>
      </c>
      <c r="M20" s="116">
        <f t="shared" si="1"/>
        <v>0.48751711787633001</v>
      </c>
      <c r="N20" s="115">
        <v>12492</v>
      </c>
      <c r="O20" s="116">
        <f t="shared" si="3"/>
        <v>-0.11536010197578073</v>
      </c>
      <c r="P20" s="98">
        <f t="shared" si="4"/>
        <v>0.16247906197654949</v>
      </c>
      <c r="Q20" s="115" t="s">
        <v>223</v>
      </c>
      <c r="R20" s="116" t="str">
        <f>IFERROR(Q20/N20-1,"-")</f>
        <v>-</v>
      </c>
      <c r="S20" s="116" t="str">
        <f t="shared" si="6"/>
        <v>-</v>
      </c>
    </row>
    <row r="21" spans="1:19" ht="15.75" x14ac:dyDescent="0.25">
      <c r="A21" s="1" t="s">
        <v>0</v>
      </c>
      <c r="B21" s="117" t="s">
        <v>30</v>
      </c>
      <c r="C21" s="118">
        <v>138498</v>
      </c>
      <c r="D21" s="118">
        <v>136881</v>
      </c>
      <c r="E21" s="119">
        <f t="shared" si="0"/>
        <v>-1.1675258848503178E-2</v>
      </c>
      <c r="F21" s="118">
        <v>137126</v>
      </c>
      <c r="G21" s="119">
        <f>F21/D21-1</f>
        <v>1.7898758775871659E-3</v>
      </c>
      <c r="H21" s="118">
        <v>55313</v>
      </c>
      <c r="I21" s="119">
        <f t="shared" si="2"/>
        <v>-0.59662646033574962</v>
      </c>
      <c r="J21" s="118">
        <v>70304</v>
      </c>
      <c r="K21" s="119">
        <v>0.27102127890369343</v>
      </c>
      <c r="L21" s="118">
        <v>161080</v>
      </c>
      <c r="M21" s="119">
        <f t="shared" si="1"/>
        <v>1.2911925352753757</v>
      </c>
      <c r="N21" s="118">
        <v>179837</v>
      </c>
      <c r="O21" s="119">
        <f t="shared" si="3"/>
        <v>0.116445244598957</v>
      </c>
      <c r="P21" s="119">
        <f t="shared" si="4"/>
        <v>0.31147266018114728</v>
      </c>
      <c r="Q21" s="118">
        <v>175857</v>
      </c>
      <c r="R21" s="119">
        <v>0.27807696500599577</v>
      </c>
      <c r="S21" s="119">
        <v>0.69678988045271661</v>
      </c>
    </row>
    <row r="22" spans="1:19" ht="6" customHeight="1" x14ac:dyDescent="0.25"/>
    <row r="23" spans="1:19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25"/>
      <c r="Q23" s="115"/>
      <c r="R23" s="105"/>
      <c r="S23" s="105"/>
    </row>
  </sheetData>
  <mergeCells count="9">
    <mergeCell ref="B4:S4"/>
    <mergeCell ref="C6:S6"/>
    <mergeCell ref="D7:E7"/>
    <mergeCell ref="F7:G7"/>
    <mergeCell ref="H7:I7"/>
    <mergeCell ref="J7:K7"/>
    <mergeCell ref="L7:M7"/>
    <mergeCell ref="N7:P7"/>
    <mergeCell ref="Q7:S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A033B32-9E8A-4009-96CF-54EF81E4439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691843D-FE37-4409-93AF-1B797C5940CA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customXml/itemProps3.xml><?xml version="1.0" encoding="utf-8"?>
<ds:datastoreItem xmlns:ds="http://schemas.openxmlformats.org/officeDocument/2006/customXml" ds:itemID="{250C4C6A-F6DA-490D-AB5E-5F242AC8424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46</vt:i4>
      </vt:variant>
      <vt:variant>
        <vt:lpstr>Rangos con nombre</vt:lpstr>
      </vt:variant>
      <vt:variant>
        <vt:i4>17</vt:i4>
      </vt:variant>
    </vt:vector>
  </HeadingPairs>
  <TitlesOfParts>
    <vt:vector size="63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2024-10-23T13:54:34Z</dcterms:created>
  <dcterms:modified xsi:type="dcterms:W3CDTF">2024-10-24T10:31:41Z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